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M86" i="1"/>
  <c r="N86"/>
  <c r="O86"/>
  <c r="W86"/>
  <c r="Y86"/>
  <c r="AQ86" s="1"/>
  <c r="W45"/>
  <c r="Y45" s="1"/>
  <c r="H86"/>
  <c r="BP85"/>
  <c r="S85"/>
  <c r="R85"/>
  <c r="N85"/>
  <c r="M85"/>
  <c r="O85" s="1"/>
  <c r="W85" s="1"/>
  <c r="Y85" s="1"/>
  <c r="L85"/>
  <c r="BP84"/>
  <c r="S84"/>
  <c r="R84"/>
  <c r="T84" s="1"/>
  <c r="X84" s="1"/>
  <c r="Z84" s="1"/>
  <c r="N84"/>
  <c r="M84"/>
  <c r="L84"/>
  <c r="BP83"/>
  <c r="T83"/>
  <c r="X83" s="1"/>
  <c r="Z83" s="1"/>
  <c r="S83"/>
  <c r="R83"/>
  <c r="N83"/>
  <c r="M83"/>
  <c r="L83"/>
  <c r="BP82"/>
  <c r="S82"/>
  <c r="R82"/>
  <c r="T82" s="1"/>
  <c r="X82" s="1"/>
  <c r="Z82" s="1"/>
  <c r="N82"/>
  <c r="M82"/>
  <c r="W82" s="1"/>
  <c r="Y82" s="1"/>
  <c r="L82"/>
  <c r="BP81"/>
  <c r="S81"/>
  <c r="R81"/>
  <c r="T81" s="1"/>
  <c r="X81" s="1"/>
  <c r="Z81" s="1"/>
  <c r="N81"/>
  <c r="O81" s="1"/>
  <c r="W81" s="1"/>
  <c r="Y81" s="1"/>
  <c r="M81"/>
  <c r="L81"/>
  <c r="BP80"/>
  <c r="S80"/>
  <c r="R80"/>
  <c r="N80"/>
  <c r="M80"/>
  <c r="L80"/>
  <c r="BP79"/>
  <c r="BS79" s="1"/>
  <c r="T79"/>
  <c r="X79" s="1"/>
  <c r="Z79" s="1"/>
  <c r="AD79" s="1"/>
  <c r="AL79" s="1"/>
  <c r="R79"/>
  <c r="M79"/>
  <c r="O79" s="1"/>
  <c r="W79" s="1"/>
  <c r="Y79" s="1"/>
  <c r="AC79" s="1"/>
  <c r="AK79" s="1"/>
  <c r="L79"/>
  <c r="J79"/>
  <c r="BP78"/>
  <c r="BS78" s="1"/>
  <c r="AV78"/>
  <c r="AU78"/>
  <c r="S78"/>
  <c r="R78"/>
  <c r="T78" s="1"/>
  <c r="X78" s="1"/>
  <c r="Z78" s="1"/>
  <c r="AD78" s="1"/>
  <c r="N78"/>
  <c r="M78"/>
  <c r="O78" s="1"/>
  <c r="L78"/>
  <c r="BP77"/>
  <c r="S77"/>
  <c r="R77"/>
  <c r="N77"/>
  <c r="M77"/>
  <c r="O77" s="1"/>
  <c r="L77"/>
  <c r="BP76"/>
  <c r="S76"/>
  <c r="R76"/>
  <c r="T76" s="1"/>
  <c r="X76" s="1"/>
  <c r="Z76" s="1"/>
  <c r="O76"/>
  <c r="W76" s="1"/>
  <c r="Y76" s="1"/>
  <c r="N76"/>
  <c r="M76"/>
  <c r="L76"/>
  <c r="BP75"/>
  <c r="T75"/>
  <c r="X75" s="1"/>
  <c r="Z75" s="1"/>
  <c r="S75"/>
  <c r="R75"/>
  <c r="N75"/>
  <c r="M75"/>
  <c r="L75"/>
  <c r="BP74"/>
  <c r="BS74" s="1"/>
  <c r="W74"/>
  <c r="Y74" s="1"/>
  <c r="AC74" s="1"/>
  <c r="S74"/>
  <c r="R74"/>
  <c r="T74" s="1"/>
  <c r="X74" s="1"/>
  <c r="Z74" s="1"/>
  <c r="N74"/>
  <c r="L74"/>
  <c r="BP73"/>
  <c r="BS73" s="1"/>
  <c r="W73"/>
  <c r="Y73" s="1"/>
  <c r="AC73" s="1"/>
  <c r="S73"/>
  <c r="R73"/>
  <c r="T73" s="1"/>
  <c r="X73" s="1"/>
  <c r="Z73" s="1"/>
  <c r="N73"/>
  <c r="L73"/>
  <c r="BP72"/>
  <c r="BS72" s="1"/>
  <c r="W72"/>
  <c r="Y72" s="1"/>
  <c r="AK72" s="1"/>
  <c r="T72"/>
  <c r="X72" s="1"/>
  <c r="Z72" s="1"/>
  <c r="AL72" s="1"/>
  <c r="S72"/>
  <c r="R72"/>
  <c r="N72"/>
  <c r="L72"/>
  <c r="BP71"/>
  <c r="BS71" s="1"/>
  <c r="S71"/>
  <c r="R71"/>
  <c r="T71" s="1"/>
  <c r="X71" s="1"/>
  <c r="Z71" s="1"/>
  <c r="N71"/>
  <c r="M71"/>
  <c r="O71" s="1"/>
  <c r="W71" s="1"/>
  <c r="Y71" s="1"/>
  <c r="L71"/>
  <c r="BP70"/>
  <c r="S70"/>
  <c r="R70"/>
  <c r="T70" s="1"/>
  <c r="X70" s="1"/>
  <c r="Z70" s="1"/>
  <c r="N70"/>
  <c r="M70"/>
  <c r="O70" s="1"/>
  <c r="W70" s="1"/>
  <c r="Y70" s="1"/>
  <c r="L70"/>
  <c r="BP69"/>
  <c r="W69"/>
  <c r="Y69" s="1"/>
  <c r="S69"/>
  <c r="R69"/>
  <c r="N69"/>
  <c r="L69"/>
  <c r="BP68"/>
  <c r="S68"/>
  <c r="R68"/>
  <c r="T68" s="1"/>
  <c r="X68" s="1"/>
  <c r="Z68" s="1"/>
  <c r="O68"/>
  <c r="W68" s="1"/>
  <c r="Y68" s="1"/>
  <c r="N68"/>
  <c r="M68"/>
  <c r="L68"/>
  <c r="BP67"/>
  <c r="BS67" s="1"/>
  <c r="T67"/>
  <c r="X67" s="1"/>
  <c r="Z67" s="1"/>
  <c r="S67"/>
  <c r="R67"/>
  <c r="N67"/>
  <c r="M67"/>
  <c r="L67"/>
  <c r="BS66"/>
  <c r="BP66"/>
  <c r="O66"/>
  <c r="W66" s="1"/>
  <c r="Y66" s="1"/>
  <c r="M66"/>
  <c r="L66"/>
  <c r="BS65"/>
  <c r="BP65"/>
  <c r="S65"/>
  <c r="R65"/>
  <c r="T65" s="1"/>
  <c r="X65" s="1"/>
  <c r="Z65" s="1"/>
  <c r="N65"/>
  <c r="O65" s="1"/>
  <c r="W65" s="1"/>
  <c r="Y65" s="1"/>
  <c r="M65"/>
  <c r="L65"/>
  <c r="BP64"/>
  <c r="S64"/>
  <c r="R64"/>
  <c r="N64"/>
  <c r="M64"/>
  <c r="L64"/>
  <c r="BP63"/>
  <c r="T63"/>
  <c r="X63" s="1"/>
  <c r="Z63" s="1"/>
  <c r="S63"/>
  <c r="R63"/>
  <c r="N63"/>
  <c r="M63"/>
  <c r="O63" s="1"/>
  <c r="W63" s="1"/>
  <c r="Y63" s="1"/>
  <c r="L63"/>
  <c r="T62"/>
  <c r="X62" s="1"/>
  <c r="Z62" s="1"/>
  <c r="S62"/>
  <c r="R62"/>
  <c r="N62"/>
  <c r="M62"/>
  <c r="L62"/>
  <c r="BP61"/>
  <c r="BS61" s="1"/>
  <c r="W61"/>
  <c r="Y61" s="1"/>
  <c r="AK61" s="1"/>
  <c r="S61"/>
  <c r="R61"/>
  <c r="N61"/>
  <c r="L61"/>
  <c r="BQ60"/>
  <c r="BP60"/>
  <c r="BB60"/>
  <c r="S60"/>
  <c r="T60" s="1"/>
  <c r="X60" s="1"/>
  <c r="Z60" s="1"/>
  <c r="R60"/>
  <c r="N60"/>
  <c r="M60"/>
  <c r="L60"/>
  <c r="BP59"/>
  <c r="BS59" s="1"/>
  <c r="W59"/>
  <c r="Y59" s="1"/>
  <c r="AC59" s="1"/>
  <c r="S59"/>
  <c r="R59"/>
  <c r="T59" s="1"/>
  <c r="X59" s="1"/>
  <c r="Z59" s="1"/>
  <c r="N59"/>
  <c r="M59"/>
  <c r="L59"/>
  <c r="BS58"/>
  <c r="BP58"/>
  <c r="S58"/>
  <c r="R58"/>
  <c r="O58"/>
  <c r="W58" s="1"/>
  <c r="Y58" s="1"/>
  <c r="N58"/>
  <c r="M58"/>
  <c r="L58"/>
  <c r="BP57"/>
  <c r="BS57" s="1"/>
  <c r="S57"/>
  <c r="T57" s="1"/>
  <c r="X57" s="1"/>
  <c r="Z57" s="1"/>
  <c r="R57"/>
  <c r="N57"/>
  <c r="M57"/>
  <c r="L57"/>
  <c r="BP56"/>
  <c r="BR56" s="1"/>
  <c r="BB56"/>
  <c r="S56"/>
  <c r="R56"/>
  <c r="O56"/>
  <c r="W56" s="1"/>
  <c r="Y56" s="1"/>
  <c r="N56"/>
  <c r="M56"/>
  <c r="L56"/>
  <c r="BR55"/>
  <c r="BP55"/>
  <c r="BB55"/>
  <c r="S55"/>
  <c r="R55"/>
  <c r="T55" s="1"/>
  <c r="X55" s="1"/>
  <c r="Z55" s="1"/>
  <c r="N55"/>
  <c r="M55"/>
  <c r="L55"/>
  <c r="BP54"/>
  <c r="BR54" s="1"/>
  <c r="BB54"/>
  <c r="S54"/>
  <c r="R54"/>
  <c r="N54"/>
  <c r="M54"/>
  <c r="O54" s="1"/>
  <c r="W54" s="1"/>
  <c r="Y54" s="1"/>
  <c r="L54"/>
  <c r="BS53"/>
  <c r="BP53"/>
  <c r="W53"/>
  <c r="Y53" s="1"/>
  <c r="T53"/>
  <c r="X53" s="1"/>
  <c r="Z53" s="1"/>
  <c r="S53"/>
  <c r="R53"/>
  <c r="N53"/>
  <c r="L53"/>
  <c r="BP52"/>
  <c r="BS52" s="1"/>
  <c r="W52"/>
  <c r="Y52" s="1"/>
  <c r="T52"/>
  <c r="X52" s="1"/>
  <c r="Z52" s="1"/>
  <c r="S52"/>
  <c r="R52"/>
  <c r="N52"/>
  <c r="L52"/>
  <c r="BP51"/>
  <c r="S51"/>
  <c r="R51"/>
  <c r="T51" s="1"/>
  <c r="X51" s="1"/>
  <c r="Z51" s="1"/>
  <c r="N51"/>
  <c r="M51"/>
  <c r="L51"/>
  <c r="BS50"/>
  <c r="BP50"/>
  <c r="Y50"/>
  <c r="AC50" s="1"/>
  <c r="W50"/>
  <c r="S50"/>
  <c r="R50"/>
  <c r="N50"/>
  <c r="L50"/>
  <c r="BP49"/>
  <c r="W49"/>
  <c r="Y49" s="1"/>
  <c r="AC49" s="1"/>
  <c r="S49"/>
  <c r="R49"/>
  <c r="T49" s="1"/>
  <c r="X49" s="1"/>
  <c r="Z49" s="1"/>
  <c r="N49"/>
  <c r="M49"/>
  <c r="L49"/>
  <c r="BR48"/>
  <c r="BP48"/>
  <c r="BB48"/>
  <c r="W48"/>
  <c r="Y48" s="1"/>
  <c r="S48"/>
  <c r="R48"/>
  <c r="N48"/>
  <c r="L48"/>
  <c r="BS47"/>
  <c r="BP47"/>
  <c r="W47"/>
  <c r="Y47" s="1"/>
  <c r="S47"/>
  <c r="R47"/>
  <c r="T47" s="1"/>
  <c r="X47" s="1"/>
  <c r="Z47" s="1"/>
  <c r="N47"/>
  <c r="L47"/>
  <c r="BP46"/>
  <c r="BS46" s="1"/>
  <c r="S46"/>
  <c r="T46" s="1"/>
  <c r="X46" s="1"/>
  <c r="Z46" s="1"/>
  <c r="R46"/>
  <c r="N46"/>
  <c r="M46"/>
  <c r="L46"/>
  <c r="BP45"/>
  <c r="S45"/>
  <c r="R45"/>
  <c r="N45"/>
  <c r="L45"/>
  <c r="BQ44"/>
  <c r="BP44"/>
  <c r="S44"/>
  <c r="R44"/>
  <c r="T44" s="1"/>
  <c r="X44" s="1"/>
  <c r="Z44" s="1"/>
  <c r="AD44" s="1"/>
  <c r="N44"/>
  <c r="M44"/>
  <c r="O44" s="1"/>
  <c r="W44" s="1"/>
  <c r="Y44" s="1"/>
  <c r="AC44" s="1"/>
  <c r="BP43"/>
  <c r="BB43"/>
  <c r="S43"/>
  <c r="R43"/>
  <c r="N43"/>
  <c r="M43"/>
  <c r="O43" s="1"/>
  <c r="W43" s="1"/>
  <c r="Y43" s="1"/>
  <c r="L43"/>
  <c r="BS42"/>
  <c r="BP42"/>
  <c r="W42"/>
  <c r="Y42" s="1"/>
  <c r="S42"/>
  <c r="R42"/>
  <c r="N42"/>
  <c r="L42"/>
  <c r="BP41"/>
  <c r="BD41"/>
  <c r="W41"/>
  <c r="Y41" s="1"/>
  <c r="T41"/>
  <c r="X41" s="1"/>
  <c r="Z41" s="1"/>
  <c r="AD41" s="1"/>
  <c r="AL41" s="1"/>
  <c r="AP41" s="1"/>
  <c r="AV41" s="1"/>
  <c r="R41"/>
  <c r="N41"/>
  <c r="M41"/>
  <c r="L41"/>
  <c r="J41"/>
  <c r="BU40"/>
  <c r="BT40"/>
  <c r="BP40" s="1"/>
  <c r="BR40" s="1"/>
  <c r="BG40"/>
  <c r="T40"/>
  <c r="R40"/>
  <c r="X40" s="1"/>
  <c r="Z40" s="1"/>
  <c r="AD40" s="1"/>
  <c r="AL40" s="1"/>
  <c r="AP40" s="1"/>
  <c r="AV40" s="1"/>
  <c r="M40"/>
  <c r="W40" s="1"/>
  <c r="Y40" s="1"/>
  <c r="L40"/>
  <c r="BP39"/>
  <c r="BB39"/>
  <c r="AU39"/>
  <c r="AC39"/>
  <c r="Y39"/>
  <c r="AK39" s="1"/>
  <c r="W39"/>
  <c r="N39"/>
  <c r="M39"/>
  <c r="L39"/>
  <c r="BP38"/>
  <c r="W38"/>
  <c r="Y38" s="1"/>
  <c r="AC38" s="1"/>
  <c r="AK38" s="1"/>
  <c r="AO38" s="1"/>
  <c r="AU38" s="1"/>
  <c r="M38"/>
  <c r="L38"/>
  <c r="BP37"/>
  <c r="BS37" s="1"/>
  <c r="S37"/>
  <c r="R37"/>
  <c r="T37" s="1"/>
  <c r="X37" s="1"/>
  <c r="Z37" s="1"/>
  <c r="AD37" s="1"/>
  <c r="N37"/>
  <c r="M37"/>
  <c r="L37"/>
  <c r="BS36"/>
  <c r="BP36"/>
  <c r="S36"/>
  <c r="R36"/>
  <c r="T36" s="1"/>
  <c r="X36" s="1"/>
  <c r="Z36" s="1"/>
  <c r="N36"/>
  <c r="M36"/>
  <c r="O36" s="1"/>
  <c r="W36" s="1"/>
  <c r="Y36" s="1"/>
  <c r="L36"/>
  <c r="BP35"/>
  <c r="BS35" s="1"/>
  <c r="R35"/>
  <c r="M35"/>
  <c r="L35"/>
  <c r="BQ34"/>
  <c r="BP34"/>
  <c r="S34"/>
  <c r="R34"/>
  <c r="N34"/>
  <c r="M34"/>
  <c r="L34"/>
  <c r="BP33"/>
  <c r="BS33" s="1"/>
  <c r="BB33"/>
  <c r="S33"/>
  <c r="R33"/>
  <c r="O33"/>
  <c r="W33" s="1"/>
  <c r="Y33" s="1"/>
  <c r="N33"/>
  <c r="L33"/>
  <c r="BP32"/>
  <c r="BS32" s="1"/>
  <c r="BB32"/>
  <c r="S32"/>
  <c r="R32"/>
  <c r="T32" s="1"/>
  <c r="X32" s="1"/>
  <c r="Z32" s="1"/>
  <c r="N32"/>
  <c r="M32"/>
  <c r="L32"/>
  <c r="BS31"/>
  <c r="BP31"/>
  <c r="S31"/>
  <c r="R31"/>
  <c r="N31"/>
  <c r="M31"/>
  <c r="L31"/>
  <c r="BP30"/>
  <c r="BS30" s="1"/>
  <c r="R30"/>
  <c r="M30"/>
  <c r="L30"/>
  <c r="BP29"/>
  <c r="BS29" s="1"/>
  <c r="BB29"/>
  <c r="W29"/>
  <c r="Y29" s="1"/>
  <c r="AQ29" s="1"/>
  <c r="S29"/>
  <c r="R29"/>
  <c r="T29" s="1"/>
  <c r="X29" s="1"/>
  <c r="Z29" s="1"/>
  <c r="N29"/>
  <c r="L29"/>
  <c r="BP28"/>
  <c r="BG28"/>
  <c r="S28"/>
  <c r="R28"/>
  <c r="O28"/>
  <c r="W28" s="1"/>
  <c r="Y28" s="1"/>
  <c r="N28"/>
  <c r="M28"/>
  <c r="L28"/>
  <c r="BP27"/>
  <c r="W27"/>
  <c r="Y27" s="1"/>
  <c r="S27"/>
  <c r="R27"/>
  <c r="N27"/>
  <c r="L27"/>
  <c r="J27"/>
  <c r="BS26"/>
  <c r="BP26"/>
  <c r="T26"/>
  <c r="X26" s="1"/>
  <c r="S26"/>
  <c r="R26"/>
  <c r="N26"/>
  <c r="M26"/>
  <c r="O26" s="1"/>
  <c r="W26" s="1"/>
  <c r="L26"/>
  <c r="BJ25"/>
  <c r="AW25"/>
  <c r="AU25"/>
  <c r="Y25"/>
  <c r="AC25" s="1"/>
  <c r="W25"/>
  <c r="S25"/>
  <c r="R25"/>
  <c r="T25" s="1"/>
  <c r="N25"/>
  <c r="L25"/>
  <c r="BP24"/>
  <c r="BS24" s="1"/>
  <c r="S24"/>
  <c r="R24"/>
  <c r="N24"/>
  <c r="M24"/>
  <c r="O24" s="1"/>
  <c r="L24"/>
  <c r="BP23"/>
  <c r="BS23" s="1"/>
  <c r="T23"/>
  <c r="X23" s="1"/>
  <c r="Z23" s="1"/>
  <c r="S23"/>
  <c r="R23"/>
  <c r="N23"/>
  <c r="M23"/>
  <c r="L23"/>
  <c r="BP22"/>
  <c r="BS22" s="1"/>
  <c r="V22"/>
  <c r="S22"/>
  <c r="R22"/>
  <c r="T22" s="1"/>
  <c r="X22" s="1"/>
  <c r="Z22" s="1"/>
  <c r="Q22"/>
  <c r="W22" s="1"/>
  <c r="Y22" s="1"/>
  <c r="AQ22" s="1"/>
  <c r="N22"/>
  <c r="L22"/>
  <c r="BQ21"/>
  <c r="BP21"/>
  <c r="S21"/>
  <c r="R21"/>
  <c r="O21"/>
  <c r="W21" s="1"/>
  <c r="Y21" s="1"/>
  <c r="N21"/>
  <c r="M21"/>
  <c r="L21"/>
  <c r="BP20"/>
  <c r="BS20" s="1"/>
  <c r="W20"/>
  <c r="Y20" s="1"/>
  <c r="S20"/>
  <c r="R20"/>
  <c r="T20" s="1"/>
  <c r="X20" s="1"/>
  <c r="Z20" s="1"/>
  <c r="M20"/>
  <c r="L20"/>
  <c r="BP19"/>
  <c r="BS19" s="1"/>
  <c r="S19"/>
  <c r="R19"/>
  <c r="N19"/>
  <c r="M19"/>
  <c r="O19" s="1"/>
  <c r="W19" s="1"/>
  <c r="Y19" s="1"/>
  <c r="L19"/>
  <c r="BS18"/>
  <c r="BP18"/>
  <c r="W18"/>
  <c r="Y18" s="1"/>
  <c r="S18"/>
  <c r="R18"/>
  <c r="N18"/>
  <c r="L18"/>
  <c r="BS17"/>
  <c r="BP17"/>
  <c r="W17"/>
  <c r="Y17" s="1"/>
  <c r="S17"/>
  <c r="R17"/>
  <c r="N17"/>
  <c r="L17"/>
  <c r="BP16"/>
  <c r="BB16"/>
  <c r="Y16"/>
  <c r="W16"/>
  <c r="S16"/>
  <c r="R16"/>
  <c r="N16"/>
  <c r="M16"/>
  <c r="L16"/>
  <c r="BS15"/>
  <c r="BP15"/>
  <c r="S15"/>
  <c r="R15"/>
  <c r="T15" s="1"/>
  <c r="X15" s="1"/>
  <c r="Z15" s="1"/>
  <c r="O15"/>
  <c r="W15" s="1"/>
  <c r="Y15" s="1"/>
  <c r="N15"/>
  <c r="M15"/>
  <c r="L15"/>
  <c r="BP14"/>
  <c r="BS14" s="1"/>
  <c r="S14"/>
  <c r="R14"/>
  <c r="T14" s="1"/>
  <c r="X14" s="1"/>
  <c r="Z14" s="1"/>
  <c r="N14"/>
  <c r="M14"/>
  <c r="L14"/>
  <c r="BS13"/>
  <c r="BP13"/>
  <c r="V13"/>
  <c r="S13"/>
  <c r="R13"/>
  <c r="T13" s="1"/>
  <c r="X13" s="1"/>
  <c r="Z13" s="1"/>
  <c r="Q13"/>
  <c r="N13"/>
  <c r="M13"/>
  <c r="O13" s="1"/>
  <c r="W13" s="1"/>
  <c r="Y13" s="1"/>
  <c r="L13"/>
  <c r="BP12"/>
  <c r="BS12" s="1"/>
  <c r="T12"/>
  <c r="X12" s="1"/>
  <c r="Z12" s="1"/>
  <c r="S12"/>
  <c r="R12"/>
  <c r="O12"/>
  <c r="W12" s="1"/>
  <c r="Y12" s="1"/>
  <c r="L12"/>
  <c r="BS11"/>
  <c r="BP11"/>
  <c r="W11"/>
  <c r="Y11" s="1"/>
  <c r="S11"/>
  <c r="R11"/>
  <c r="L11"/>
  <c r="BP10"/>
  <c r="BS10" s="1"/>
  <c r="S10"/>
  <c r="R10"/>
  <c r="N10"/>
  <c r="M10"/>
  <c r="O10" s="1"/>
  <c r="W10" s="1"/>
  <c r="Y10" s="1"/>
  <c r="L10"/>
  <c r="BS9"/>
  <c r="BP9"/>
  <c r="S9"/>
  <c r="R9"/>
  <c r="N9"/>
  <c r="M9"/>
  <c r="O9" s="1"/>
  <c r="W9" s="1"/>
  <c r="Y9" s="1"/>
  <c r="L9"/>
  <c r="BS8"/>
  <c r="BP8"/>
  <c r="T8"/>
  <c r="X8" s="1"/>
  <c r="Z8" s="1"/>
  <c r="S8"/>
  <c r="R8"/>
  <c r="N8"/>
  <c r="M8"/>
  <c r="W8" s="1"/>
  <c r="Y8" s="1"/>
  <c r="L8"/>
  <c r="BP7"/>
  <c r="W7"/>
  <c r="Y7" s="1"/>
  <c r="AQ7" s="1"/>
  <c r="R7"/>
  <c r="T7" s="1"/>
  <c r="L7"/>
  <c r="BP6"/>
  <c r="BS6" s="1"/>
  <c r="BC6"/>
  <c r="S6"/>
  <c r="R6"/>
  <c r="N6"/>
  <c r="O6" s="1"/>
  <c r="L6"/>
  <c r="AC86" l="1"/>
  <c r="AK86"/>
  <c r="T11"/>
  <c r="X11" s="1"/>
  <c r="Z11" s="1"/>
  <c r="T48"/>
  <c r="X48" s="1"/>
  <c r="Z48" s="1"/>
  <c r="AL48" s="1"/>
  <c r="O57"/>
  <c r="W57" s="1"/>
  <c r="Y57" s="1"/>
  <c r="AQ57" s="1"/>
  <c r="O14"/>
  <c r="W14" s="1"/>
  <c r="Y14" s="1"/>
  <c r="AQ14" s="1"/>
  <c r="T19"/>
  <c r="X19" s="1"/>
  <c r="Z19" s="1"/>
  <c r="T27"/>
  <c r="X27" s="1"/>
  <c r="Z27" s="1"/>
  <c r="AL27" s="1"/>
  <c r="AR27" s="1"/>
  <c r="T43"/>
  <c r="X43" s="1"/>
  <c r="Z43" s="1"/>
  <c r="AR43" s="1"/>
  <c r="O51"/>
  <c r="W51" s="1"/>
  <c r="Y51" s="1"/>
  <c r="AO51" s="1"/>
  <c r="O62"/>
  <c r="W62" s="1"/>
  <c r="Y62" s="1"/>
  <c r="O67"/>
  <c r="W67" s="1"/>
  <c r="Y67" s="1"/>
  <c r="AK67" s="1"/>
  <c r="O75"/>
  <c r="W75" s="1"/>
  <c r="Y75" s="1"/>
  <c r="AC75" s="1"/>
  <c r="T77"/>
  <c r="X77" s="1"/>
  <c r="Z77" s="1"/>
  <c r="O83"/>
  <c r="W83" s="1"/>
  <c r="Y83" s="1"/>
  <c r="T21"/>
  <c r="X21" s="1"/>
  <c r="Z21" s="1"/>
  <c r="AD21" s="1"/>
  <c r="O55"/>
  <c r="W55" s="1"/>
  <c r="Y55" s="1"/>
  <c r="AC55" s="1"/>
  <c r="T64"/>
  <c r="X64" s="1"/>
  <c r="Z64" s="1"/>
  <c r="AL64" s="1"/>
  <c r="T69"/>
  <c r="X69" s="1"/>
  <c r="Z69" s="1"/>
  <c r="T80"/>
  <c r="X80" s="1"/>
  <c r="Z80" s="1"/>
  <c r="AR80" s="1"/>
  <c r="O84"/>
  <c r="W84" s="1"/>
  <c r="Y84" s="1"/>
  <c r="AQ84" s="1"/>
  <c r="T9"/>
  <c r="X9" s="1"/>
  <c r="Z9" s="1"/>
  <c r="AL9" s="1"/>
  <c r="O23"/>
  <c r="W23" s="1"/>
  <c r="Y23" s="1"/>
  <c r="T45"/>
  <c r="X45" s="1"/>
  <c r="Z45" s="1"/>
  <c r="AR45" s="1"/>
  <c r="O64"/>
  <c r="W64" s="1"/>
  <c r="Y64" s="1"/>
  <c r="AQ64" s="1"/>
  <c r="O80"/>
  <c r="W80" s="1"/>
  <c r="Y80" s="1"/>
  <c r="AK80" s="1"/>
  <c r="T10"/>
  <c r="X10" s="1"/>
  <c r="Z10" s="1"/>
  <c r="O37"/>
  <c r="W37" s="1"/>
  <c r="Y37" s="1"/>
  <c r="AC37" s="1"/>
  <c r="T31"/>
  <c r="X31" s="1"/>
  <c r="Z31" s="1"/>
  <c r="AD31" s="1"/>
  <c r="T33"/>
  <c r="X33" s="1"/>
  <c r="Z33" s="1"/>
  <c r="AD33" s="1"/>
  <c r="T34"/>
  <c r="X34" s="1"/>
  <c r="Z34" s="1"/>
  <c r="AL34" s="1"/>
  <c r="T56"/>
  <c r="X56" s="1"/>
  <c r="Z56" s="1"/>
  <c r="AR56" s="1"/>
  <c r="T58"/>
  <c r="X58" s="1"/>
  <c r="Z58" s="1"/>
  <c r="AL58" s="1"/>
  <c r="T61"/>
  <c r="X61" s="1"/>
  <c r="Z61" s="1"/>
  <c r="AL61" s="1"/>
  <c r="T17"/>
  <c r="X17" s="1"/>
  <c r="Z17" s="1"/>
  <c r="T50"/>
  <c r="X50" s="1"/>
  <c r="Z50" s="1"/>
  <c r="AL50" s="1"/>
  <c r="O60"/>
  <c r="W60" s="1"/>
  <c r="Y60" s="1"/>
  <c r="AC60" s="1"/>
  <c r="O31"/>
  <c r="W31" s="1"/>
  <c r="Y31" s="1"/>
  <c r="O34"/>
  <c r="W34" s="1"/>
  <c r="Y34" s="1"/>
  <c r="AK34" s="1"/>
  <c r="T54"/>
  <c r="X54" s="1"/>
  <c r="Z54" s="1"/>
  <c r="AR54" s="1"/>
  <c r="T18"/>
  <c r="X18" s="1"/>
  <c r="Z18" s="1"/>
  <c r="AL18" s="1"/>
  <c r="T24"/>
  <c r="X24" s="1"/>
  <c r="Z24" s="1"/>
  <c r="AD24" s="1"/>
  <c r="T28"/>
  <c r="X28" s="1"/>
  <c r="Z28" s="1"/>
  <c r="O32"/>
  <c r="W32" s="1"/>
  <c r="Y32" s="1"/>
  <c r="AQ32" s="1"/>
  <c r="T42"/>
  <c r="X42" s="1"/>
  <c r="Z42" s="1"/>
  <c r="AR42" s="1"/>
  <c r="T85"/>
  <c r="X85" s="1"/>
  <c r="Z85" s="1"/>
  <c r="AL85" s="1"/>
  <c r="AR8"/>
  <c r="AL8"/>
  <c r="AD8"/>
  <c r="AC19"/>
  <c r="AQ19"/>
  <c r="AK19"/>
  <c r="AK21"/>
  <c r="AC21"/>
  <c r="AQ21"/>
  <c r="AD22"/>
  <c r="AL22"/>
  <c r="AR22"/>
  <c r="AV25"/>
  <c r="AX25"/>
  <c r="X25"/>
  <c r="Z25" s="1"/>
  <c r="AO26"/>
  <c r="Y26"/>
  <c r="AD29"/>
  <c r="AR29"/>
  <c r="AL29"/>
  <c r="AC45"/>
  <c r="AK45"/>
  <c r="AQ45"/>
  <c r="AQ47"/>
  <c r="AK47"/>
  <c r="AC47"/>
  <c r="AP51"/>
  <c r="AD51"/>
  <c r="AL51"/>
  <c r="AL62"/>
  <c r="AD62"/>
  <c r="AC66"/>
  <c r="AK66"/>
  <c r="AR67"/>
  <c r="AD67"/>
  <c r="AL67"/>
  <c r="AC70"/>
  <c r="AK70"/>
  <c r="AQ70"/>
  <c r="AD71"/>
  <c r="AL71"/>
  <c r="AR71"/>
  <c r="AR75"/>
  <c r="AL75"/>
  <c r="AD75"/>
  <c r="AD82"/>
  <c r="AR82"/>
  <c r="AL82"/>
  <c r="AR83"/>
  <c r="AD83"/>
  <c r="AL83"/>
  <c r="AQ23"/>
  <c r="AK23"/>
  <c r="AC23"/>
  <c r="AR32"/>
  <c r="AL32"/>
  <c r="AD32"/>
  <c r="AK36"/>
  <c r="AC36"/>
  <c r="AR47"/>
  <c r="AL47"/>
  <c r="AD47"/>
  <c r="AK48"/>
  <c r="AQ48"/>
  <c r="AC48"/>
  <c r="AK52"/>
  <c r="AC52"/>
  <c r="AQ52"/>
  <c r="AR55"/>
  <c r="AD55"/>
  <c r="AL55"/>
  <c r="AR58"/>
  <c r="X7"/>
  <c r="AD9"/>
  <c r="AR9"/>
  <c r="AC9"/>
  <c r="AK9"/>
  <c r="AQ9"/>
  <c r="AR10"/>
  <c r="AD10"/>
  <c r="AL10"/>
  <c r="AR14"/>
  <c r="AD14"/>
  <c r="AL14"/>
  <c r="AL31"/>
  <c r="AL33"/>
  <c r="AR33"/>
  <c r="AC41"/>
  <c r="AK41"/>
  <c r="AD49"/>
  <c r="AL49"/>
  <c r="AP49"/>
  <c r="AR52"/>
  <c r="AL52"/>
  <c r="AD52"/>
  <c r="AQ53"/>
  <c r="AC53"/>
  <c r="AK53"/>
  <c r="AK56"/>
  <c r="AQ56"/>
  <c r="AC56"/>
  <c r="AK58"/>
  <c r="AQ58"/>
  <c r="AC58"/>
  <c r="AD59"/>
  <c r="AL59"/>
  <c r="AR59"/>
  <c r="AL63"/>
  <c r="AR63"/>
  <c r="AD63"/>
  <c r="AD68"/>
  <c r="AL68"/>
  <c r="AR68"/>
  <c r="AC71"/>
  <c r="AQ71"/>
  <c r="AK71"/>
  <c r="AD73"/>
  <c r="AL73"/>
  <c r="AR73"/>
  <c r="AD74"/>
  <c r="AL74"/>
  <c r="AR74"/>
  <c r="AD76"/>
  <c r="AL76"/>
  <c r="AR76"/>
  <c r="AC82"/>
  <c r="AK82"/>
  <c r="AQ82"/>
  <c r="AC28"/>
  <c r="AK28"/>
  <c r="AQ28" s="1"/>
  <c r="W6"/>
  <c r="AC11"/>
  <c r="AK11"/>
  <c r="AQ11"/>
  <c r="AQ12"/>
  <c r="AC12"/>
  <c r="AK12"/>
  <c r="AK17"/>
  <c r="AC17"/>
  <c r="AQ17"/>
  <c r="AK33"/>
  <c r="AQ33"/>
  <c r="AC33"/>
  <c r="AK42"/>
  <c r="AQ42"/>
  <c r="AC42"/>
  <c r="AR48"/>
  <c r="AD48"/>
  <c r="AR50"/>
  <c r="AD53"/>
  <c r="AL53"/>
  <c r="AR53"/>
  <c r="AD54"/>
  <c r="AC57"/>
  <c r="AK57"/>
  <c r="AK60"/>
  <c r="AK68"/>
  <c r="AQ68"/>
  <c r="AC68"/>
  <c r="AK69"/>
  <c r="AQ69"/>
  <c r="AC69"/>
  <c r="AK76"/>
  <c r="AQ76"/>
  <c r="AC76"/>
  <c r="AV79"/>
  <c r="AR79"/>
  <c r="AL84"/>
  <c r="AR84"/>
  <c r="AD84"/>
  <c r="AD11"/>
  <c r="AR11"/>
  <c r="AL11"/>
  <c r="AK8"/>
  <c r="AQ8"/>
  <c r="AC8"/>
  <c r="AQ10"/>
  <c r="AC10"/>
  <c r="AK10"/>
  <c r="AR12"/>
  <c r="AL12"/>
  <c r="AD12"/>
  <c r="AR13"/>
  <c r="AD13"/>
  <c r="AL13"/>
  <c r="AD15"/>
  <c r="AL15"/>
  <c r="AR15"/>
  <c r="AC18"/>
  <c r="AK18"/>
  <c r="AQ18"/>
  <c r="AP26"/>
  <c r="Z26"/>
  <c r="AK27"/>
  <c r="AQ27" s="1"/>
  <c r="AC27"/>
  <c r="AC31"/>
  <c r="AK31"/>
  <c r="AQ31"/>
  <c r="AC51"/>
  <c r="AK51"/>
  <c r="AC54"/>
  <c r="AK54"/>
  <c r="AQ54"/>
  <c r="AC62"/>
  <c r="AK62"/>
  <c r="AC67"/>
  <c r="AK75"/>
  <c r="AD77"/>
  <c r="AL77"/>
  <c r="AQ83"/>
  <c r="AC83"/>
  <c r="AK83"/>
  <c r="AD85"/>
  <c r="AR85"/>
  <c r="AK15"/>
  <c r="AC15"/>
  <c r="AQ15"/>
  <c r="AD17"/>
  <c r="AL17"/>
  <c r="AR17"/>
  <c r="AC20"/>
  <c r="AK20"/>
  <c r="AQ20"/>
  <c r="AR23"/>
  <c r="AD23"/>
  <c r="AL23"/>
  <c r="AL36"/>
  <c r="AD36"/>
  <c r="AL42"/>
  <c r="AD42"/>
  <c r="AK55"/>
  <c r="AQ55"/>
  <c r="AR64"/>
  <c r="AD64"/>
  <c r="AD69"/>
  <c r="AL69"/>
  <c r="AR69"/>
  <c r="AU79"/>
  <c r="AQ79"/>
  <c r="AL80"/>
  <c r="AC84"/>
  <c r="AC85"/>
  <c r="AK85"/>
  <c r="AQ85"/>
  <c r="AC13"/>
  <c r="AK13"/>
  <c r="AQ13"/>
  <c r="AC14"/>
  <c r="AK14"/>
  <c r="AR18"/>
  <c r="AR19"/>
  <c r="AD19"/>
  <c r="AL19"/>
  <c r="AR20"/>
  <c r="AD20"/>
  <c r="AL20"/>
  <c r="AL24"/>
  <c r="AR24"/>
  <c r="AD28"/>
  <c r="AL28"/>
  <c r="AR28" s="1"/>
  <c r="AK40"/>
  <c r="AO40" s="1"/>
  <c r="AU40" s="1"/>
  <c r="AC40"/>
  <c r="AQ63"/>
  <c r="AC63"/>
  <c r="AK63"/>
  <c r="AD65"/>
  <c r="AL65"/>
  <c r="AR65"/>
  <c r="AD70"/>
  <c r="AL70"/>
  <c r="AR70"/>
  <c r="AD81"/>
  <c r="AL81"/>
  <c r="AR81"/>
  <c r="AC43"/>
  <c r="AK43"/>
  <c r="AQ43"/>
  <c r="AR46"/>
  <c r="AD46"/>
  <c r="AL46"/>
  <c r="AR57"/>
  <c r="AL57"/>
  <c r="AD57"/>
  <c r="AR60"/>
  <c r="AL60"/>
  <c r="AD60"/>
  <c r="AK64"/>
  <c r="AC64"/>
  <c r="AC65"/>
  <c r="AK65"/>
  <c r="AQ65"/>
  <c r="AQ80"/>
  <c r="AC80"/>
  <c r="AC81"/>
  <c r="AK81"/>
  <c r="AQ81"/>
  <c r="AQ74"/>
  <c r="BS16"/>
  <c r="AO49"/>
  <c r="AQ50"/>
  <c r="AQ59"/>
  <c r="AQ73"/>
  <c r="W77"/>
  <c r="Y77" s="1"/>
  <c r="W78"/>
  <c r="Y78" s="1"/>
  <c r="AC78" s="1"/>
  <c r="T6"/>
  <c r="AK7"/>
  <c r="T16"/>
  <c r="AK22"/>
  <c r="W24"/>
  <c r="Y24" s="1"/>
  <c r="AK29"/>
  <c r="O46"/>
  <c r="W46" s="1"/>
  <c r="Y46" s="1"/>
  <c r="AK74"/>
  <c r="AO25"/>
  <c r="AK49"/>
  <c r="AK50"/>
  <c r="AK59"/>
  <c r="AK73"/>
  <c r="AC7"/>
  <c r="AC22"/>
  <c r="AC29"/>
  <c r="BS7"/>
  <c r="AK16"/>
  <c r="N30"/>
  <c r="O30" s="1"/>
  <c r="S30"/>
  <c r="N35"/>
  <c r="O35" s="1"/>
  <c r="W35" s="1"/>
  <c r="Y35" s="1"/>
  <c r="S35"/>
  <c r="T35" s="1"/>
  <c r="X35" s="1"/>
  <c r="Z35" s="1"/>
  <c r="AL54" l="1"/>
  <c r="AD18"/>
  <c r="AD50"/>
  <c r="AD45"/>
  <c r="AD80"/>
  <c r="AQ67"/>
  <c r="AD56"/>
  <c r="AL45"/>
  <c r="AL56"/>
  <c r="AL21"/>
  <c r="AD43"/>
  <c r="AK32"/>
  <c r="AR21"/>
  <c r="AD27"/>
  <c r="AK84"/>
  <c r="AL43"/>
  <c r="AC32"/>
  <c r="AQ75"/>
  <c r="AQ60"/>
  <c r="AR31"/>
  <c r="AD58"/>
  <c r="T30"/>
  <c r="X30" s="1"/>
  <c r="Z30" s="1"/>
  <c r="AL30" s="1"/>
  <c r="AC35"/>
  <c r="AK35"/>
  <c r="AQ35"/>
  <c r="W30"/>
  <c r="Y30" s="1"/>
  <c r="AR35"/>
  <c r="AD35"/>
  <c r="AL35"/>
  <c r="X16"/>
  <c r="AU41"/>
  <c r="AO41"/>
  <c r="AK26"/>
  <c r="AC26"/>
  <c r="AK24"/>
  <c r="AQ24"/>
  <c r="AC24"/>
  <c r="AC77"/>
  <c r="AK77"/>
  <c r="Z7"/>
  <c r="AK46"/>
  <c r="AQ46"/>
  <c r="AC46"/>
  <c r="X6"/>
  <c r="AL26"/>
  <c r="AD26"/>
  <c r="AD30"/>
  <c r="AR30"/>
  <c r="Y6"/>
  <c r="AD25"/>
  <c r="AP25"/>
  <c r="AC6" l="1"/>
  <c r="AK6"/>
  <c r="AQ6"/>
  <c r="Z6"/>
  <c r="Z16"/>
  <c r="AC30"/>
  <c r="AQ30"/>
  <c r="AK30"/>
  <c r="AD7"/>
  <c r="AR7"/>
  <c r="AL7"/>
  <c r="AR6" l="1"/>
  <c r="AD6"/>
  <c r="AL6"/>
  <c r="AL16"/>
</calcChain>
</file>

<file path=xl/comments1.xml><?xml version="1.0" encoding="utf-8"?>
<comments xmlns="http://schemas.openxmlformats.org/spreadsheetml/2006/main">
  <authors>
    <author>Автор</author>
  </authors>
  <commentList>
    <comment ref="BC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Кв 15-А,Кветкина    кв 29-А  Бобчук</t>
        </r>
      </text>
    </comment>
    <comment ref="Q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кв.76 44,5 кв.м КЭЧ
</t>
        </r>
      </text>
    </comment>
    <comment ref="BC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кв 29-А Подвысоцкая,      подъезд № 1 колясочная под жилье квар № 1                            кв 15а под жилье</t>
        </r>
      </text>
    </comment>
    <comment ref="Q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кв 78 ДВГУПС</t>
        </r>
      </text>
    </comment>
    <comment ref="BC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кв 86-А Овчар А .П</t>
        </r>
      </text>
    </comment>
    <comment ref="BD2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было 34,6, измен - 6,1м2 щитовая, осталось 28,5м2 (не жилое помещение)</t>
        </r>
      </text>
    </comment>
    <comment ref="BG2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было 1011,5 (1046,1-34,6=1011,5) измен -6,1м2 щитовая стало 1017,6м2</t>
        </r>
      </text>
    </comment>
    <comment ref="BT2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Было 918,2 чердак, но в этом доме нет чердака, а есть техэтаж 82,5м2</t>
        </r>
      </text>
    </comment>
    <comment ref="BG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л/кл 243+ коридоры 71,1</t>
        </r>
      </text>
    </comment>
    <comment ref="BA3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Шубин 30,2, Росгвардия 167,3,Упр делами Админ 282,8</t>
        </r>
      </text>
    </comment>
    <comment ref="BB3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Дан-Макс 59,9</t>
        </r>
      </text>
    </comment>
    <comment ref="BA3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упр делами Администрации 238,8</t>
        </r>
      </text>
    </comment>
    <comment ref="BE3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Ррдник подвал 170,3</t>
        </r>
      </text>
    </comment>
    <comment ref="BC3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кв 46 пролетка</t>
        </r>
      </text>
    </comment>
    <comment ref="BT3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тех этаж 326,72</t>
        </r>
      </text>
    </comment>
    <comment ref="BG4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Моп Б 171,6+25,53(тех. лестница), В 301,1+18,34(тех. лестница) </t>
        </r>
      </text>
    </comment>
    <comment ref="BD4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Электрощитовая 4,0м2, помещения инвентаря 2,5м2</t>
        </r>
      </text>
    </comment>
    <comment ref="BA4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администрация ДУМИ</t>
        </r>
      </text>
    </comment>
    <comment ref="BG4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105,5 убираемая площадь, 692,2 площ МОП (кухня,душевая, коридоры, л/кл и дт)</t>
        </r>
      </text>
    </comment>
    <comment ref="BG5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новое 136,4</t>
        </r>
      </text>
    </comment>
    <comment ref="BG5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новое 218,9</t>
        </r>
      </text>
    </comment>
    <comment ref="BG5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новое 123,0</t>
        </r>
      </text>
    </comment>
    <comment ref="BC6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пролетка кв 30</t>
        </r>
      </text>
    </comment>
    <comment ref="O7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кв. 8 управление администрации письмо № 408 от 22.10.08
</t>
        </r>
      </text>
    </comment>
    <comment ref="Q7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кв 8 Произ тех упр</t>
        </r>
      </text>
    </comment>
    <comment ref="BD7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изменение площади по договору № 420 от 01.09.14 по ООО    доплатили с ноября 13г. </t>
        </r>
      </text>
    </comment>
    <comment ref="Q7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кв 54 про тех упр</t>
        </r>
      </text>
    </comment>
    <comment ref="BD78" authorId="0">
      <text>
        <r>
          <rPr>
            <sz val="9"/>
            <color indexed="81"/>
            <rFont val="Tahoma"/>
            <family val="2"/>
            <charset val="204"/>
          </rPr>
          <t>Эл.щитовая 3,8
для конс 8,0
тех.помещения 50,5
машинное отделение 12,0</t>
        </r>
      </text>
    </comment>
    <comment ref="BG7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+ 1 этаж 5,6м2+ 36,7м2 лифты </t>
        </r>
      </text>
    </comment>
    <comment ref="AQ7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 ЦТП    ГВС</t>
        </r>
      </text>
    </comment>
    <comment ref="AR7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 ЦТП ГВС</t>
        </r>
      </text>
    </comment>
  </commentList>
</comments>
</file>

<file path=xl/sharedStrings.xml><?xml version="1.0" encoding="utf-8"?>
<sst xmlns="http://schemas.openxmlformats.org/spreadsheetml/2006/main" count="368" uniqueCount="114">
  <si>
    <t>№ п/п</t>
  </si>
  <si>
    <t>Улица</t>
  </si>
  <si>
    <t>№ дома</t>
  </si>
  <si>
    <t>Тип дома</t>
  </si>
  <si>
    <t>Инвентаризация жилого фонда жэу-7 на 31 декабря 2022г.</t>
  </si>
  <si>
    <t>Жилые помещения</t>
  </si>
  <si>
    <t>кол-во эл.плит</t>
  </si>
  <si>
    <t>Балансовая стоимость</t>
  </si>
  <si>
    <t>Нежилые помещения</t>
  </si>
  <si>
    <r>
      <t>Площадь  кровли, м</t>
    </r>
    <r>
      <rPr>
        <b/>
        <vertAlign val="superscript"/>
        <sz val="9"/>
        <color indexed="8"/>
        <rFont val="Times New Roman"/>
        <family val="1"/>
        <charset val="204"/>
      </rPr>
      <t>2</t>
    </r>
  </si>
  <si>
    <r>
      <t>Площадь чердаков, м</t>
    </r>
    <r>
      <rPr>
        <b/>
        <vertAlign val="superscript"/>
        <sz val="9"/>
        <color indexed="8"/>
        <rFont val="Times New Roman"/>
        <family val="1"/>
        <charset val="204"/>
      </rPr>
      <t>2</t>
    </r>
  </si>
  <si>
    <r>
      <t>Площадь подвалов, м</t>
    </r>
    <r>
      <rPr>
        <b/>
        <vertAlign val="superscript"/>
        <sz val="9"/>
        <color indexed="8"/>
        <rFont val="Times New Roman"/>
        <family val="1"/>
        <charset val="204"/>
      </rPr>
      <t>2</t>
    </r>
  </si>
  <si>
    <t>Площадь земельного участка        м2</t>
  </si>
  <si>
    <t>количество квартир</t>
  </si>
  <si>
    <t>год постройки</t>
  </si>
  <si>
    <t>Кол-во этажей</t>
  </si>
  <si>
    <t>Кол-во подъездов</t>
  </si>
  <si>
    <t>Кол-во квартир</t>
  </si>
  <si>
    <t>Кол-во комнат</t>
  </si>
  <si>
    <t>Кол-во к/съемщиков</t>
  </si>
  <si>
    <t>Кол-во прожив.</t>
  </si>
  <si>
    <t>S полезная</t>
  </si>
  <si>
    <t>S жилая</t>
  </si>
  <si>
    <t>S оборудованная</t>
  </si>
  <si>
    <t>S арендат.</t>
  </si>
  <si>
    <t>S под офисы, магаз.</t>
  </si>
  <si>
    <t>S коляс. под жилье раб.ЖЭУ</t>
  </si>
  <si>
    <t>S адм. ЖЭУ</t>
  </si>
  <si>
    <t>S адм. в безвозм. пользован.</t>
  </si>
  <si>
    <t>S адм. под опор. пункт</t>
  </si>
  <si>
    <t>S лестничных клеток</t>
  </si>
  <si>
    <t>коридоры общего пользован. всего</t>
  </si>
  <si>
    <t xml:space="preserve"> в т.ч. коридоры общего польз.убороч. S</t>
  </si>
  <si>
    <t>коридоры общего пользован. общежитий корид.типа</t>
  </si>
  <si>
    <t xml:space="preserve"> в т.ч. коридоры общего пользован. общежитий корид.типа убороч.площ.</t>
  </si>
  <si>
    <t>всего,м2</t>
  </si>
  <si>
    <t>в том числе</t>
  </si>
  <si>
    <t>водопровод</t>
  </si>
  <si>
    <t>канализация центральная</t>
  </si>
  <si>
    <t>канализация (септики)</t>
  </si>
  <si>
    <t>отопление от ТЭЦ</t>
  </si>
  <si>
    <t>отопление котел.</t>
  </si>
  <si>
    <t>отопление от бойлеров</t>
  </si>
  <si>
    <t>отопление БКМ</t>
  </si>
  <si>
    <t>ванна,душ</t>
  </si>
  <si>
    <t>гор.вода,  цтп</t>
  </si>
  <si>
    <t>гор.вода,  бойлер</t>
  </si>
  <si>
    <t>гор.вода,  открытый водозабор</t>
  </si>
  <si>
    <t>S обс. эл.плит</t>
  </si>
  <si>
    <t>лифтами</t>
  </si>
  <si>
    <t>мусоропровод</t>
  </si>
  <si>
    <t>всего</t>
  </si>
  <si>
    <t>в том числе, оборудования на лестничных клетках</t>
  </si>
  <si>
    <t>из кровельной стали</t>
  </si>
  <si>
    <t>из рулонных материалов</t>
  </si>
  <si>
    <t>из штучных материалов</t>
  </si>
  <si>
    <t>приватизированное</t>
  </si>
  <si>
    <t>муниципальное</t>
  </si>
  <si>
    <t>жил.кв.</t>
  </si>
  <si>
    <t>общеж.</t>
  </si>
  <si>
    <t>выкуп. под жилье</t>
  </si>
  <si>
    <t>пол.</t>
  </si>
  <si>
    <t>жил.</t>
  </si>
  <si>
    <t>лифт, (от 6 до 9 эт.)</t>
  </si>
  <si>
    <t>лифт и м/провод, (от 10 до 16 эт.)</t>
  </si>
  <si>
    <t>лифт и м/провод, (от 6 до 9 эт.)</t>
  </si>
  <si>
    <t>Б-Анкудинова</t>
  </si>
  <si>
    <t>крупнопан.</t>
  </si>
  <si>
    <t>УК</t>
  </si>
  <si>
    <t>крупноблочные</t>
  </si>
  <si>
    <t>11а</t>
  </si>
  <si>
    <t>17а</t>
  </si>
  <si>
    <t>3б</t>
  </si>
  <si>
    <t>шлакоблочные</t>
  </si>
  <si>
    <t>5а</t>
  </si>
  <si>
    <t>Горького</t>
  </si>
  <si>
    <t>18а</t>
  </si>
  <si>
    <t>1993-1994</t>
  </si>
  <si>
    <t>20а</t>
  </si>
  <si>
    <t>14а</t>
  </si>
  <si>
    <t xml:space="preserve">Дзержинского </t>
  </si>
  <si>
    <t>12а</t>
  </si>
  <si>
    <t>Комсомольская</t>
  </si>
  <si>
    <t>167а</t>
  </si>
  <si>
    <t xml:space="preserve">Сахалинская </t>
  </si>
  <si>
    <t>Невельского</t>
  </si>
  <si>
    <t xml:space="preserve">Невельская </t>
  </si>
  <si>
    <t>14-1</t>
  </si>
  <si>
    <t>Железоб-монолит</t>
  </si>
  <si>
    <t>14-2</t>
  </si>
  <si>
    <t>Озерная</t>
  </si>
  <si>
    <t>2а</t>
  </si>
  <si>
    <t>2б</t>
  </si>
  <si>
    <t>Мира</t>
  </si>
  <si>
    <t>161-а</t>
  </si>
  <si>
    <t>163а</t>
  </si>
  <si>
    <t>Победы</t>
  </si>
  <si>
    <t>6а-1</t>
  </si>
  <si>
    <t>6а-2</t>
  </si>
  <si>
    <t>6б</t>
  </si>
  <si>
    <t>10б-1</t>
  </si>
  <si>
    <t>10б-2</t>
  </si>
  <si>
    <t>10б-3</t>
  </si>
  <si>
    <t>Поповича</t>
  </si>
  <si>
    <t>железоб-монолит</t>
  </si>
  <si>
    <t>22а</t>
  </si>
  <si>
    <t>24а</t>
  </si>
  <si>
    <t>43а</t>
  </si>
  <si>
    <t>45а</t>
  </si>
  <si>
    <t xml:space="preserve">Тихоокеанская </t>
  </si>
  <si>
    <t xml:space="preserve">Фабричная </t>
  </si>
  <si>
    <t xml:space="preserve">Емельянова </t>
  </si>
  <si>
    <t>Физкультурная</t>
  </si>
  <si>
    <t>итого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</si>
</sst>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0.0"/>
    <numFmt numFmtId="168" formatCode="#,##0.00_ ;\-#,##0.00\ 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8"/>
      <color indexed="8"/>
      <name val="Arial Cyr"/>
      <charset val="204"/>
    </font>
    <font>
      <i/>
      <sz val="8"/>
      <color indexed="8"/>
      <name val="Arial Cyr"/>
      <charset val="204"/>
    </font>
    <font>
      <b/>
      <sz val="14"/>
      <color indexed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Arial Cyr"/>
      <charset val="204"/>
    </font>
    <font>
      <sz val="14"/>
      <color indexed="12"/>
      <name val="Arial Cyr"/>
      <charset val="204"/>
    </font>
    <font>
      <sz val="10"/>
      <name val="Arial Cyr"/>
      <charset val="204"/>
    </font>
    <font>
      <b/>
      <vertAlign val="superscript"/>
      <sz val="9"/>
      <color indexed="8"/>
      <name val="Times New Roman"/>
      <family val="1"/>
      <charset val="204"/>
    </font>
    <font>
      <sz val="12"/>
      <name val="Arial Cyr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16"/>
      <name val="Times New Roman"/>
      <family val="1"/>
      <charset val="204"/>
    </font>
    <font>
      <sz val="9"/>
      <name val="Arial Cyr"/>
      <charset val="204"/>
    </font>
    <font>
      <sz val="10"/>
      <color indexed="8"/>
      <name val="Arial Cyr"/>
      <charset val="204"/>
    </font>
    <font>
      <sz val="10"/>
      <color indexed="10"/>
      <name val="Arial Cyr"/>
      <charset val="204"/>
    </font>
    <font>
      <sz val="8"/>
      <name val="Arial Cyr"/>
      <charset val="204"/>
    </font>
    <font>
      <sz val="10"/>
      <color indexed="12"/>
      <name val="Arial Cyr"/>
      <charset val="204"/>
    </font>
    <font>
      <sz val="10"/>
      <color indexed="16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3">
    <xf numFmtId="0" fontId="0" fillId="0" borderId="0" xfId="0"/>
    <xf numFmtId="0" fontId="5" fillId="0" borderId="3" xfId="0" applyFont="1" applyBorder="1" applyAlignment="1"/>
    <xf numFmtId="0" fontId="5" fillId="0" borderId="4" xfId="0" applyFont="1" applyBorder="1" applyAlignment="1"/>
    <xf numFmtId="0" fontId="15" fillId="0" borderId="10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wrapText="1"/>
    </xf>
    <xf numFmtId="0" fontId="17" fillId="0" borderId="15" xfId="0" applyFont="1" applyBorder="1"/>
    <xf numFmtId="0" fontId="0" fillId="0" borderId="16" xfId="0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166" fontId="10" fillId="0" borderId="16" xfId="1" applyNumberFormat="1" applyFont="1" applyFill="1" applyBorder="1" applyAlignment="1">
      <alignment horizontal="center" wrapText="1"/>
    </xf>
    <xf numFmtId="0" fontId="0" fillId="2" borderId="15" xfId="0" applyFill="1" applyBorder="1"/>
    <xf numFmtId="0" fontId="1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8" fillId="0" borderId="16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NumberFormat="1" applyFont="1" applyBorder="1" applyAlignment="1">
      <alignment horizontal="center" wrapText="1"/>
    </xf>
    <xf numFmtId="0" fontId="19" fillId="0" borderId="17" xfId="0" applyFont="1" applyFill="1" applyBorder="1" applyAlignment="1">
      <alignment horizontal="center" wrapText="1"/>
    </xf>
    <xf numFmtId="2" fontId="10" fillId="0" borderId="16" xfId="1" applyNumberFormat="1" applyFont="1" applyFill="1" applyBorder="1" applyAlignment="1">
      <alignment horizontal="center" wrapText="1"/>
    </xf>
    <xf numFmtId="165" fontId="10" fillId="0" borderId="16" xfId="1" applyNumberFormat="1" applyFont="1" applyFill="1" applyBorder="1" applyAlignment="1">
      <alignment horizontal="center" wrapText="1"/>
    </xf>
    <xf numFmtId="2" fontId="10" fillId="0" borderId="16" xfId="1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166" fontId="10" fillId="0" borderId="15" xfId="1" applyNumberFormat="1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8" fillId="0" borderId="15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19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top" wrapText="1"/>
    </xf>
    <xf numFmtId="2" fontId="10" fillId="0" borderId="15" xfId="1" applyNumberFormat="1" applyFont="1" applyFill="1" applyBorder="1" applyAlignment="1">
      <alignment horizontal="center" wrapText="1"/>
    </xf>
    <xf numFmtId="165" fontId="10" fillId="0" borderId="15" xfId="1" applyNumberFormat="1" applyFont="1" applyFill="1" applyBorder="1" applyAlignment="1">
      <alignment horizontal="center" wrapText="1"/>
    </xf>
    <xf numFmtId="2" fontId="10" fillId="0" borderId="15" xfId="1" applyNumberFormat="1" applyFont="1" applyFill="1" applyBorder="1" applyAlignment="1">
      <alignment horizontal="center" vertical="top" wrapText="1"/>
    </xf>
    <xf numFmtId="0" fontId="0" fillId="3" borderId="15" xfId="0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wrapText="1"/>
    </xf>
    <xf numFmtId="0" fontId="0" fillId="3" borderId="15" xfId="0" applyFont="1" applyFill="1" applyBorder="1" applyAlignment="1">
      <alignment horizontal="center" wrapText="1"/>
    </xf>
    <xf numFmtId="166" fontId="10" fillId="3" borderId="15" xfId="1" applyNumberFormat="1" applyFont="1" applyFill="1" applyBorder="1" applyAlignment="1">
      <alignment horizontal="center" wrapText="1"/>
    </xf>
    <xf numFmtId="0" fontId="0" fillId="3" borderId="15" xfId="0" applyFill="1" applyBorder="1"/>
    <xf numFmtId="0" fontId="10" fillId="3" borderId="15" xfId="0" applyFont="1" applyFill="1" applyBorder="1" applyAlignment="1">
      <alignment horizontal="center" wrapText="1"/>
    </xf>
    <xf numFmtId="0" fontId="18" fillId="3" borderId="15" xfId="0" applyFont="1" applyFill="1" applyBorder="1" applyAlignment="1">
      <alignment horizontal="center" wrapText="1"/>
    </xf>
    <xf numFmtId="167" fontId="0" fillId="3" borderId="15" xfId="0" applyNumberFormat="1" applyFont="1" applyFill="1" applyBorder="1" applyAlignment="1">
      <alignment horizontal="center" wrapText="1"/>
    </xf>
    <xf numFmtId="0" fontId="0" fillId="3" borderId="18" xfId="0" applyFont="1" applyFill="1" applyBorder="1" applyAlignment="1">
      <alignment horizontal="center" wrapText="1"/>
    </xf>
    <xf numFmtId="0" fontId="19" fillId="3" borderId="15" xfId="0" applyFont="1" applyFill="1" applyBorder="1" applyAlignment="1">
      <alignment horizontal="center" wrapText="1"/>
    </xf>
    <xf numFmtId="2" fontId="10" fillId="3" borderId="15" xfId="1" applyNumberFormat="1" applyFont="1" applyFill="1" applyBorder="1" applyAlignment="1">
      <alignment horizontal="center" wrapText="1"/>
    </xf>
    <xf numFmtId="165" fontId="10" fillId="3" borderId="15" xfId="1" applyNumberFormat="1" applyFont="1" applyFill="1" applyBorder="1" applyAlignment="1">
      <alignment horizontal="center" wrapText="1"/>
    </xf>
    <xf numFmtId="2" fontId="10" fillId="3" borderId="15" xfId="1" applyNumberFormat="1" applyFont="1" applyFill="1" applyBorder="1" applyAlignment="1">
      <alignment horizontal="center" vertical="top" wrapText="1"/>
    </xf>
    <xf numFmtId="167" fontId="0" fillId="3" borderId="15" xfId="0" applyNumberFormat="1" applyFont="1" applyFill="1" applyBorder="1" applyAlignment="1">
      <alignment horizontal="left" wrapText="1" indent="2"/>
    </xf>
    <xf numFmtId="0" fontId="0" fillId="3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wrapText="1"/>
    </xf>
    <xf numFmtId="166" fontId="10" fillId="0" borderId="15" xfId="1" applyNumberFormat="1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 vertical="top" wrapText="1"/>
    </xf>
    <xf numFmtId="165" fontId="10" fillId="0" borderId="15" xfId="1" applyNumberFormat="1" applyFont="1" applyFill="1" applyBorder="1" applyAlignment="1">
      <alignment horizontal="center" vertical="top" wrapText="1"/>
    </xf>
    <xf numFmtId="0" fontId="10" fillId="3" borderId="15" xfId="1" applyNumberFormat="1" applyFont="1" applyFill="1" applyBorder="1" applyAlignment="1">
      <alignment horizontal="right" vertical="top" wrapText="1"/>
    </xf>
    <xf numFmtId="166" fontId="10" fillId="3" borderId="15" xfId="1" applyNumberFormat="1" applyFont="1" applyFill="1" applyBorder="1" applyAlignment="1">
      <alignment horizontal="center" vertical="top" wrapText="1"/>
    </xf>
    <xf numFmtId="165" fontId="10" fillId="3" borderId="15" xfId="1" applyNumberFormat="1" applyFont="1" applyFill="1" applyBorder="1" applyAlignment="1">
      <alignment horizontal="center" vertical="top" wrapText="1"/>
    </xf>
    <xf numFmtId="167" fontId="0" fillId="3" borderId="15" xfId="0" applyNumberFormat="1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left" vertical="center"/>
    </xf>
    <xf numFmtId="167" fontId="0" fillId="0" borderId="15" xfId="0" applyNumberFormat="1" applyFont="1" applyFill="1" applyBorder="1" applyAlignment="1">
      <alignment horizontal="center" wrapText="1"/>
    </xf>
    <xf numFmtId="0" fontId="0" fillId="4" borderId="15" xfId="0" applyFill="1" applyBorder="1"/>
    <xf numFmtId="2" fontId="0" fillId="3" borderId="15" xfId="0" applyNumberFormat="1" applyFont="1" applyFill="1" applyBorder="1" applyAlignment="1">
      <alignment horizontal="center" wrapText="1"/>
    </xf>
    <xf numFmtId="2" fontId="0" fillId="3" borderId="15" xfId="1" applyNumberFormat="1" applyFont="1" applyFill="1" applyBorder="1" applyAlignment="1">
      <alignment horizontal="center" vertical="top" wrapText="1"/>
    </xf>
    <xf numFmtId="0" fontId="0" fillId="2" borderId="15" xfId="0" applyFill="1" applyBorder="1" applyAlignment="1">
      <alignment horizontal="left" vertical="center"/>
    </xf>
    <xf numFmtId="0" fontId="0" fillId="2" borderId="15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wrapText="1"/>
    </xf>
    <xf numFmtId="0" fontId="20" fillId="2" borderId="15" xfId="0" applyFont="1" applyFill="1" applyBorder="1" applyAlignment="1">
      <alignment horizontal="center" vertical="top" wrapText="1"/>
    </xf>
    <xf numFmtId="0" fontId="0" fillId="2" borderId="15" xfId="0" applyFont="1" applyFill="1" applyBorder="1" applyAlignment="1">
      <alignment horizontal="center" wrapText="1"/>
    </xf>
    <xf numFmtId="166" fontId="10" fillId="2" borderId="15" xfId="1" applyNumberFormat="1" applyFont="1" applyFill="1" applyBorder="1" applyAlignment="1">
      <alignment horizontal="center" vertical="top" wrapText="1"/>
    </xf>
    <xf numFmtId="0" fontId="0" fillId="2" borderId="15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horizontal="center" wrapText="1"/>
    </xf>
    <xf numFmtId="0" fontId="18" fillId="2" borderId="15" xfId="0" applyFont="1" applyFill="1" applyBorder="1" applyAlignment="1">
      <alignment horizontal="center" wrapText="1"/>
    </xf>
    <xf numFmtId="0" fontId="0" fillId="2" borderId="18" xfId="0" applyFont="1" applyFill="1" applyBorder="1" applyAlignment="1">
      <alignment horizontal="center" wrapText="1"/>
    </xf>
    <xf numFmtId="0" fontId="19" fillId="2" borderId="15" xfId="0" applyFont="1" applyFill="1" applyBorder="1" applyAlignment="1">
      <alignment horizontal="center" wrapText="1"/>
    </xf>
    <xf numFmtId="2" fontId="10" fillId="2" borderId="15" xfId="1" applyNumberFormat="1" applyFont="1" applyFill="1" applyBorder="1" applyAlignment="1">
      <alignment horizontal="center" wrapText="1"/>
    </xf>
    <xf numFmtId="165" fontId="10" fillId="2" borderId="15" xfId="1" applyNumberFormat="1" applyFont="1" applyFill="1" applyBorder="1" applyAlignment="1">
      <alignment horizontal="center" vertical="top" wrapText="1"/>
    </xf>
    <xf numFmtId="2" fontId="10" fillId="2" borderId="15" xfId="1" applyNumberFormat="1" applyFont="1" applyFill="1" applyBorder="1" applyAlignment="1">
      <alignment horizontal="center" vertical="top" wrapText="1"/>
    </xf>
    <xf numFmtId="0" fontId="0" fillId="2" borderId="0" xfId="0" applyFill="1"/>
    <xf numFmtId="164" fontId="10" fillId="2" borderId="15" xfId="1" applyNumberFormat="1" applyFont="1" applyFill="1" applyBorder="1" applyAlignment="1">
      <alignment horizontal="center" vertical="top" wrapText="1"/>
    </xf>
    <xf numFmtId="167" fontId="0" fillId="2" borderId="15" xfId="0" applyNumberFormat="1" applyFont="1" applyFill="1" applyBorder="1" applyAlignment="1">
      <alignment horizontal="center" vertical="top" wrapText="1"/>
    </xf>
    <xf numFmtId="0" fontId="21" fillId="3" borderId="15" xfId="0" applyFont="1" applyFill="1" applyBorder="1" applyAlignment="1">
      <alignment horizontal="center" wrapText="1"/>
    </xf>
    <xf numFmtId="166" fontId="10" fillId="2" borderId="15" xfId="1" applyNumberFormat="1" applyFont="1" applyFill="1" applyBorder="1" applyAlignment="1">
      <alignment horizontal="center" wrapText="1"/>
    </xf>
    <xf numFmtId="0" fontId="21" fillId="2" borderId="15" xfId="0" applyFont="1" applyFill="1" applyBorder="1" applyAlignment="1">
      <alignment horizontal="center" wrapText="1"/>
    </xf>
    <xf numFmtId="165" fontId="10" fillId="2" borderId="15" xfId="1" applyNumberFormat="1" applyFont="1" applyFill="1" applyBorder="1" applyAlignment="1">
      <alignment horizontal="center" wrapText="1"/>
    </xf>
    <xf numFmtId="167" fontId="0" fillId="2" borderId="15" xfId="0" applyNumberFormat="1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vertical="top" wrapText="1"/>
    </xf>
    <xf numFmtId="2" fontId="10" fillId="0" borderId="15" xfId="0" applyNumberFormat="1" applyFont="1" applyFill="1" applyBorder="1" applyAlignment="1">
      <alignment horizontal="center" wrapText="1"/>
    </xf>
    <xf numFmtId="49" fontId="0" fillId="2" borderId="15" xfId="0" applyNumberFormat="1" applyFill="1" applyBorder="1" applyAlignment="1">
      <alignment horizontal="left" vertical="center"/>
    </xf>
    <xf numFmtId="167" fontId="10" fillId="2" borderId="15" xfId="1" applyNumberFormat="1" applyFont="1" applyFill="1" applyBorder="1" applyAlignment="1">
      <alignment horizontal="center" vertical="top" wrapText="1"/>
    </xf>
    <xf numFmtId="2" fontId="0" fillId="0" borderId="15" xfId="0" applyNumberFormat="1" applyFont="1" applyFill="1" applyBorder="1" applyAlignment="1">
      <alignment horizontal="center" wrapText="1"/>
    </xf>
    <xf numFmtId="0" fontId="19" fillId="0" borderId="0" xfId="0" applyFont="1" applyFill="1"/>
    <xf numFmtId="164" fontId="10" fillId="0" borderId="15" xfId="1" applyNumberFormat="1" applyFont="1" applyFill="1" applyBorder="1" applyAlignment="1">
      <alignment horizontal="center" wrapText="1"/>
    </xf>
    <xf numFmtId="167" fontId="10" fillId="0" borderId="15" xfId="1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 wrapText="1"/>
    </xf>
    <xf numFmtId="168" fontId="10" fillId="0" borderId="15" xfId="1" applyNumberFormat="1" applyFont="1" applyFill="1" applyBorder="1" applyAlignment="1">
      <alignment horizontal="center" vertical="top" wrapText="1"/>
    </xf>
    <xf numFmtId="164" fontId="10" fillId="0" borderId="15" xfId="1" applyNumberFormat="1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center" wrapText="1"/>
    </xf>
    <xf numFmtId="2" fontId="0" fillId="0" borderId="15" xfId="1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2" fontId="0" fillId="0" borderId="15" xfId="0" applyNumberFormat="1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 horizontal="center" vertical="top" wrapText="1"/>
    </xf>
    <xf numFmtId="0" fontId="0" fillId="5" borderId="15" xfId="0" applyFill="1" applyBorder="1" applyAlignment="1">
      <alignment horizontal="left" vertical="center"/>
    </xf>
    <xf numFmtId="0" fontId="0" fillId="5" borderId="15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wrapText="1"/>
    </xf>
    <xf numFmtId="0" fontId="0" fillId="5" borderId="15" xfId="0" applyFont="1" applyFill="1" applyBorder="1" applyAlignment="1">
      <alignment horizontal="center" vertical="top" wrapText="1"/>
    </xf>
    <xf numFmtId="0" fontId="0" fillId="5" borderId="15" xfId="0" applyFont="1" applyFill="1" applyBorder="1" applyAlignment="1">
      <alignment horizontal="center" wrapText="1"/>
    </xf>
    <xf numFmtId="166" fontId="10" fillId="5" borderId="15" xfId="1" applyNumberFormat="1" applyFont="1" applyFill="1" applyBorder="1" applyAlignment="1">
      <alignment horizontal="center" vertical="top" wrapText="1"/>
    </xf>
    <xf numFmtId="0" fontId="0" fillId="5" borderId="15" xfId="0" applyFill="1" applyBorder="1"/>
    <xf numFmtId="0" fontId="10" fillId="5" borderId="15" xfId="0" applyFont="1" applyFill="1" applyBorder="1" applyAlignment="1">
      <alignment horizontal="center" wrapText="1"/>
    </xf>
    <xf numFmtId="0" fontId="18" fillId="5" borderId="15" xfId="0" applyFont="1" applyFill="1" applyBorder="1" applyAlignment="1">
      <alignment horizontal="center" vertical="top" wrapText="1"/>
    </xf>
    <xf numFmtId="0" fontId="0" fillId="5" borderId="18" xfId="0" applyFont="1" applyFill="1" applyBorder="1" applyAlignment="1">
      <alignment horizontal="center" wrapText="1"/>
    </xf>
    <xf numFmtId="0" fontId="19" fillId="5" borderId="15" xfId="0" applyFont="1" applyFill="1" applyBorder="1" applyAlignment="1">
      <alignment horizontal="center" wrapText="1"/>
    </xf>
    <xf numFmtId="2" fontId="10" fillId="5" borderId="15" xfId="1" applyNumberFormat="1" applyFont="1" applyFill="1" applyBorder="1" applyAlignment="1">
      <alignment horizontal="center" wrapText="1"/>
    </xf>
    <xf numFmtId="168" fontId="10" fillId="5" borderId="15" xfId="1" applyNumberFormat="1" applyFont="1" applyFill="1" applyBorder="1" applyAlignment="1">
      <alignment horizontal="center" vertical="top" wrapText="1"/>
    </xf>
    <xf numFmtId="2" fontId="10" fillId="5" borderId="15" xfId="1" applyNumberFormat="1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17" fillId="0" borderId="19" xfId="0" applyFont="1" applyBorder="1"/>
    <xf numFmtId="0" fontId="17" fillId="0" borderId="20" xfId="0" applyFont="1" applyBorder="1"/>
    <xf numFmtId="0" fontId="0" fillId="0" borderId="21" xfId="0" applyBorder="1" applyAlignment="1">
      <alignment horizontal="left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wrapText="1"/>
    </xf>
    <xf numFmtId="166" fontId="10" fillId="0" borderId="21" xfId="1" applyNumberFormat="1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22" fillId="0" borderId="21" xfId="0" applyFont="1" applyFill="1" applyBorder="1" applyAlignment="1">
      <alignment horizontal="center" wrapText="1"/>
    </xf>
    <xf numFmtId="0" fontId="19" fillId="0" borderId="21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vertical="top" wrapText="1"/>
    </xf>
    <xf numFmtId="2" fontId="10" fillId="0" borderId="21" xfId="1" applyNumberFormat="1" applyFont="1" applyFill="1" applyBorder="1" applyAlignment="1">
      <alignment horizontal="center" wrapText="1"/>
    </xf>
    <xf numFmtId="165" fontId="10" fillId="0" borderId="21" xfId="1" applyNumberFormat="1" applyFont="1" applyFill="1" applyBorder="1" applyAlignment="1">
      <alignment horizontal="center" wrapText="1"/>
    </xf>
    <xf numFmtId="2" fontId="10" fillId="0" borderId="21" xfId="1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165" fontId="7" fillId="0" borderId="1" xfId="1" applyNumberFormat="1" applyFont="1" applyFill="1" applyBorder="1" applyAlignment="1">
      <alignment horizontal="center" wrapText="1"/>
    </xf>
    <xf numFmtId="165" fontId="7" fillId="0" borderId="13" xfId="1" applyNumberFormat="1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165" fontId="7" fillId="0" borderId="5" xfId="1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165" fontId="7" fillId="0" borderId="2" xfId="1" applyNumberFormat="1" applyFont="1" applyFill="1" applyBorder="1" applyAlignment="1">
      <alignment horizontal="center" wrapText="1"/>
    </xf>
    <xf numFmtId="165" fontId="7" fillId="0" borderId="3" xfId="1" applyNumberFormat="1" applyFont="1" applyFill="1" applyBorder="1" applyAlignment="1">
      <alignment horizontal="center" wrapText="1"/>
    </xf>
    <xf numFmtId="165" fontId="7" fillId="0" borderId="4" xfId="1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15" xfId="0" applyFont="1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0;&#1085;&#1074;&#1077;&#1085;&#1090;&#1072;&#1088;&#1080;&#1079;&#1072;&#1094;&#1080;&#1103;%204%20&#1082;&#1074;&#1072;&#1088;&#1090;%2020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Анк. 1"/>
      <sheetName val="Анк.3"/>
      <sheetName val="Анк. 3Б"/>
      <sheetName val="Анк. 5"/>
      <sheetName val="Анк. 5А"/>
      <sheetName val="Анк.7"/>
      <sheetName val="Анк.9"/>
      <sheetName val="Анк.11"/>
      <sheetName val="Анк.11А"/>
      <sheetName val="Анк.13"/>
      <sheetName val="Анк.17"/>
      <sheetName val="Анк.17А"/>
      <sheetName val="Горьк.11б"/>
      <sheetName val="Горьк.12"/>
      <sheetName val="Горьк.14"/>
      <sheetName val="Горьк.14а"/>
      <sheetName val="Горьк.16"/>
      <sheetName val="Горьк.18"/>
      <sheetName val="Горьк 18-А "/>
      <sheetName val="Горьк 20-а"/>
      <sheetName val="Горьк.20"/>
      <sheetName val="Горьк.22"/>
      <sheetName val="Дзержинского 12"/>
      <sheetName val="Дзержинского 12а"/>
      <sheetName val="Ком.165"/>
      <sheetName val="Ком.167"/>
      <sheetName val="Ком.167А"/>
      <sheetName val="Ком.169"/>
      <sheetName val="Ком.191"/>
      <sheetName val="Ком.193"/>
      <sheetName val="Ком.195"/>
      <sheetName val="Поп.14"/>
      <sheetName val="Поп.18А"/>
      <sheetName val="Поп.20А"/>
      <sheetName val="Поп. 21"/>
      <sheetName val="Поп.22А"/>
      <sheetName val="Поп.24А"/>
      <sheetName val="Поп.25"/>
      <sheetName val="Поп.43"/>
      <sheetName val="Поп.43А"/>
      <sheetName val="Поп.45"/>
      <sheetName val="Поп.45А"/>
      <sheetName val="Поп.47"/>
      <sheetName val="Мира 157"/>
      <sheetName val="Мира 161"/>
      <sheetName val="Мира 161-А"/>
      <sheetName val="Мира 163"/>
      <sheetName val="Мира 163А"/>
      <sheetName val="Победы 4"/>
      <sheetName val="Победы 6Б"/>
      <sheetName val="Победы 6"/>
      <sheetName val="Победы 6-А"/>
      <sheetName val="Победы 8"/>
      <sheetName val="Победы 10"/>
      <sheetName val="Победы 10Б"/>
      <sheetName val="Победы 12"/>
      <sheetName val="Победы 12А"/>
      <sheetName val="Победы 14"/>
      <sheetName val="Победы 16"/>
      <sheetName val="победы 18"/>
      <sheetName val="Победы 26"/>
      <sheetName val="Победы 48"/>
      <sheetName val="Победы 50"/>
      <sheetName val="Озерная 2а-Б"/>
      <sheetName val="Озерная 2а-В"/>
      <sheetName val="Озерная 2б"/>
      <sheetName val="Фабричная 14А"/>
      <sheetName val="Физк.120"/>
      <sheetName val="Физк.124"/>
      <sheetName val="Физк.124А"/>
      <sheetName val="Физк.126"/>
      <sheetName val="Физк.126А нет"/>
      <sheetName val="Физк.126Б"/>
      <sheetName val="Физк.122"/>
      <sheetName val="Физк.128"/>
      <sheetName val="Физк.130"/>
      <sheetName val="Тихоокеанская 27 "/>
      <sheetName val="Невельского 4 "/>
      <sheetName val="Невельская 14 корпус 2"/>
      <sheetName val="Невельская 14 корпус 1"/>
      <sheetName val="Сахалинская 13"/>
      <sheetName val="Емельянова 43"/>
      <sheetName val="сверка   ВИЦ на 31.12.2020г"/>
    </sheetNames>
    <sheetDataSet>
      <sheetData sheetId="0"/>
      <sheetData sheetId="1">
        <row r="62">
          <cell r="H62">
            <v>118</v>
          </cell>
        </row>
        <row r="65">
          <cell r="F65">
            <v>1800.0000000000005</v>
          </cell>
        </row>
        <row r="66">
          <cell r="E66">
            <v>0</v>
          </cell>
          <cell r="F66">
            <v>0</v>
          </cell>
        </row>
      </sheetData>
      <sheetData sheetId="2">
        <row r="83">
          <cell r="H83">
            <v>124</v>
          </cell>
          <cell r="I83">
            <v>0</v>
          </cell>
        </row>
        <row r="86">
          <cell r="F86">
            <v>1723.5999999999997</v>
          </cell>
        </row>
      </sheetData>
      <sheetData sheetId="3">
        <row r="34">
          <cell r="H34">
            <v>49</v>
          </cell>
          <cell r="I34">
            <v>0</v>
          </cell>
        </row>
        <row r="37">
          <cell r="E37">
            <v>1437.6000000000001</v>
          </cell>
          <cell r="F37">
            <v>786.7</v>
          </cell>
        </row>
        <row r="38">
          <cell r="E38">
            <v>0</v>
          </cell>
          <cell r="F38">
            <v>0</v>
          </cell>
        </row>
      </sheetData>
      <sheetData sheetId="4">
        <row r="62">
          <cell r="H62">
            <v>121</v>
          </cell>
          <cell r="I62">
            <v>0</v>
          </cell>
        </row>
        <row r="65">
          <cell r="E65">
            <v>2039.8000000000002</v>
          </cell>
          <cell r="F65">
            <v>1403.2</v>
          </cell>
        </row>
        <row r="66">
          <cell r="E66">
            <v>544.80000000000007</v>
          </cell>
          <cell r="F66">
            <v>367.7</v>
          </cell>
        </row>
      </sheetData>
      <sheetData sheetId="5">
        <row r="64">
          <cell r="H64">
            <v>101</v>
          </cell>
          <cell r="I64">
            <v>0</v>
          </cell>
        </row>
        <row r="67">
          <cell r="F67">
            <v>1611.6000000000004</v>
          </cell>
        </row>
        <row r="68">
          <cell r="E68">
            <v>299.40000000000003</v>
          </cell>
          <cell r="F68">
            <v>203.10000000000002</v>
          </cell>
        </row>
      </sheetData>
      <sheetData sheetId="6">
        <row r="66">
          <cell r="H66">
            <v>119</v>
          </cell>
          <cell r="I66">
            <v>0</v>
          </cell>
        </row>
        <row r="69">
          <cell r="E69">
            <v>2697.1000000000004</v>
          </cell>
          <cell r="F69">
            <v>1830.2000000000003</v>
          </cell>
        </row>
        <row r="70">
          <cell r="E70">
            <v>0</v>
          </cell>
          <cell r="F70">
            <v>0</v>
          </cell>
        </row>
      </sheetData>
      <sheetData sheetId="7">
        <row r="65">
          <cell r="H65">
            <v>106</v>
          </cell>
          <cell r="I65">
            <v>0</v>
          </cell>
        </row>
        <row r="68">
          <cell r="E68">
            <v>2627.0000000000005</v>
          </cell>
          <cell r="F68">
            <v>1807.8</v>
          </cell>
        </row>
        <row r="69">
          <cell r="E69">
            <v>60.4</v>
          </cell>
          <cell r="F69">
            <v>44.7</v>
          </cell>
        </row>
      </sheetData>
      <sheetData sheetId="8">
        <row r="65">
          <cell r="H65">
            <v>106</v>
          </cell>
          <cell r="I65">
            <v>1</v>
          </cell>
        </row>
        <row r="68">
          <cell r="F68">
            <v>1781.3</v>
          </cell>
        </row>
        <row r="69">
          <cell r="F69">
            <v>106.4</v>
          </cell>
        </row>
      </sheetData>
      <sheetData sheetId="9">
        <row r="65">
          <cell r="H65">
            <v>116</v>
          </cell>
          <cell r="I65">
            <v>2</v>
          </cell>
        </row>
        <row r="68">
          <cell r="E68">
            <v>2531.0999999999995</v>
          </cell>
          <cell r="F68">
            <v>1702.6000000000001</v>
          </cell>
        </row>
        <row r="69">
          <cell r="E69">
            <v>180.3</v>
          </cell>
          <cell r="F69">
            <v>119.69999999999999</v>
          </cell>
        </row>
      </sheetData>
      <sheetData sheetId="10">
        <row r="66">
          <cell r="H66">
            <v>112</v>
          </cell>
          <cell r="I66">
            <v>0</v>
          </cell>
        </row>
        <row r="69">
          <cell r="F69">
            <v>1669.6999999999994</v>
          </cell>
        </row>
        <row r="70">
          <cell r="F70">
            <v>139.5</v>
          </cell>
        </row>
      </sheetData>
      <sheetData sheetId="11">
        <row r="117">
          <cell r="H117">
            <v>247</v>
          </cell>
          <cell r="I117">
            <v>3</v>
          </cell>
        </row>
        <row r="120">
          <cell r="E120">
            <v>4713.5</v>
          </cell>
          <cell r="F120">
            <v>3249.3000000000006</v>
          </cell>
        </row>
        <row r="121">
          <cell r="E121">
            <v>521.19999999999993</v>
          </cell>
          <cell r="F121">
            <v>356.2</v>
          </cell>
        </row>
      </sheetData>
      <sheetData sheetId="12">
        <row r="65">
          <cell r="H65">
            <v>118</v>
          </cell>
        </row>
        <row r="68">
          <cell r="E68">
            <v>2600.5000000000014</v>
          </cell>
          <cell r="F68">
            <v>1750.7000000000003</v>
          </cell>
        </row>
        <row r="69">
          <cell r="E69">
            <v>140.69999999999999</v>
          </cell>
          <cell r="F69">
            <v>95.7</v>
          </cell>
        </row>
      </sheetData>
      <sheetData sheetId="13"/>
      <sheetData sheetId="14">
        <row r="95">
          <cell r="H95">
            <v>187</v>
          </cell>
          <cell r="I95">
            <v>2</v>
          </cell>
        </row>
        <row r="98">
          <cell r="F98">
            <v>2907.3000000000011</v>
          </cell>
        </row>
        <row r="99">
          <cell r="E99">
            <v>149.30000000000001</v>
          </cell>
          <cell r="F99">
            <v>105.1</v>
          </cell>
        </row>
      </sheetData>
      <sheetData sheetId="15">
        <row r="97">
          <cell r="H97">
            <v>189</v>
          </cell>
          <cell r="I97">
            <v>2</v>
          </cell>
        </row>
        <row r="100">
          <cell r="E100">
            <v>3998.2000000000016</v>
          </cell>
          <cell r="F100">
            <v>2744.3</v>
          </cell>
        </row>
        <row r="101">
          <cell r="E101">
            <v>343.6</v>
          </cell>
          <cell r="F101">
            <v>238.20000000000002</v>
          </cell>
        </row>
      </sheetData>
      <sheetData sheetId="16">
        <row r="63">
          <cell r="H63">
            <v>117</v>
          </cell>
          <cell r="I63">
            <v>2</v>
          </cell>
        </row>
        <row r="66">
          <cell r="E66">
            <v>2945.5000000000005</v>
          </cell>
          <cell r="F66">
            <v>1742.6999999999998</v>
          </cell>
        </row>
        <row r="67">
          <cell r="E67">
            <v>112.3</v>
          </cell>
          <cell r="F67">
            <v>67.3</v>
          </cell>
        </row>
      </sheetData>
      <sheetData sheetId="17">
        <row r="65">
          <cell r="H65">
            <v>109</v>
          </cell>
          <cell r="I65">
            <v>0</v>
          </cell>
        </row>
        <row r="68">
          <cell r="E68">
            <v>2488.599999999999</v>
          </cell>
          <cell r="F68">
            <v>1681.5</v>
          </cell>
        </row>
        <row r="69">
          <cell r="F69">
            <v>92.3</v>
          </cell>
        </row>
      </sheetData>
      <sheetData sheetId="18">
        <row r="101">
          <cell r="H101">
            <v>230</v>
          </cell>
          <cell r="I101">
            <v>3</v>
          </cell>
        </row>
        <row r="104">
          <cell r="E104">
            <v>3890.0499999999988</v>
          </cell>
          <cell r="F104">
            <v>2664.7</v>
          </cell>
        </row>
        <row r="105">
          <cell r="E105">
            <v>511.15</v>
          </cell>
          <cell r="F105">
            <v>352.29999999999995</v>
          </cell>
        </row>
      </sheetData>
      <sheetData sheetId="19">
        <row r="63">
          <cell r="H63">
            <v>104</v>
          </cell>
          <cell r="I63">
            <v>2</v>
          </cell>
        </row>
        <row r="66">
          <cell r="E66">
            <v>3211.9999999999995</v>
          </cell>
          <cell r="F66">
            <v>2237.0000000000009</v>
          </cell>
        </row>
        <row r="67">
          <cell r="E67">
            <v>0</v>
          </cell>
          <cell r="F67">
            <v>0</v>
          </cell>
        </row>
      </sheetData>
      <sheetData sheetId="20">
        <row r="111">
          <cell r="H111">
            <v>230</v>
          </cell>
          <cell r="I111">
            <v>0</v>
          </cell>
        </row>
        <row r="114">
          <cell r="F114">
            <v>2656.6000000000004</v>
          </cell>
        </row>
        <row r="115">
          <cell r="E115">
            <v>986.3</v>
          </cell>
          <cell r="F115">
            <v>541.90000000000009</v>
          </cell>
        </row>
      </sheetData>
      <sheetData sheetId="21">
        <row r="95">
          <cell r="H95">
            <v>196</v>
          </cell>
          <cell r="I95">
            <v>2</v>
          </cell>
        </row>
        <row r="98">
          <cell r="F98">
            <v>2804.6</v>
          </cell>
        </row>
        <row r="99">
          <cell r="E99">
            <v>345.70000000000005</v>
          </cell>
          <cell r="F99">
            <v>240.7</v>
          </cell>
        </row>
      </sheetData>
      <sheetData sheetId="22">
        <row r="67">
          <cell r="H67">
            <v>128</v>
          </cell>
          <cell r="I67">
            <v>1</v>
          </cell>
        </row>
        <row r="70">
          <cell r="E70">
            <v>2555.2000000000003</v>
          </cell>
          <cell r="F70">
            <v>1721.2999999999997</v>
          </cell>
        </row>
        <row r="71">
          <cell r="E71">
            <v>166.4</v>
          </cell>
          <cell r="F71">
            <v>110.2</v>
          </cell>
        </row>
      </sheetData>
      <sheetData sheetId="23">
        <row r="65">
          <cell r="H65">
            <v>120</v>
          </cell>
          <cell r="J65">
            <v>130</v>
          </cell>
        </row>
        <row r="68">
          <cell r="F68">
            <v>1781.3000000000009</v>
          </cell>
        </row>
        <row r="69">
          <cell r="E69">
            <v>226.7</v>
          </cell>
          <cell r="F69">
            <v>132</v>
          </cell>
        </row>
      </sheetData>
      <sheetData sheetId="24">
        <row r="64">
          <cell r="E64">
            <v>3530.6</v>
          </cell>
          <cell r="F64">
            <v>2058.3000000000006</v>
          </cell>
          <cell r="H64">
            <v>123</v>
          </cell>
        </row>
        <row r="67">
          <cell r="E67">
            <v>3343.6</v>
          </cell>
        </row>
        <row r="68">
          <cell r="E68">
            <v>52.7</v>
          </cell>
          <cell r="F68">
            <v>30.7</v>
          </cell>
        </row>
      </sheetData>
      <sheetData sheetId="25">
        <row r="159">
          <cell r="H159">
            <v>301</v>
          </cell>
          <cell r="I159">
            <v>1</v>
          </cell>
        </row>
        <row r="162">
          <cell r="F162">
            <v>4279.4999999999982</v>
          </cell>
        </row>
        <row r="163">
          <cell r="E163">
            <v>443.79999999999995</v>
          </cell>
          <cell r="F163">
            <v>293.7</v>
          </cell>
        </row>
      </sheetData>
      <sheetData sheetId="26">
        <row r="57">
          <cell r="H57">
            <v>93</v>
          </cell>
          <cell r="I57">
            <v>0</v>
          </cell>
        </row>
        <row r="60">
          <cell r="E60">
            <v>2031.8</v>
          </cell>
          <cell r="F60">
            <v>1362.5000000000005</v>
          </cell>
        </row>
        <row r="61">
          <cell r="E61">
            <v>136.30000000000001</v>
          </cell>
          <cell r="F61">
            <v>87.9</v>
          </cell>
        </row>
      </sheetData>
      <sheetData sheetId="27">
        <row r="128">
          <cell r="H128">
            <v>219</v>
          </cell>
          <cell r="I128">
            <v>1</v>
          </cell>
        </row>
        <row r="131">
          <cell r="E131">
            <v>5084.2</v>
          </cell>
          <cell r="F131">
            <v>3428.2999999999979</v>
          </cell>
        </row>
        <row r="132">
          <cell r="E132">
            <v>272.7</v>
          </cell>
          <cell r="F132">
            <v>182.2</v>
          </cell>
        </row>
      </sheetData>
      <sheetData sheetId="28">
        <row r="45">
          <cell r="H45">
            <v>67</v>
          </cell>
          <cell r="I45">
            <v>0</v>
          </cell>
        </row>
        <row r="48">
          <cell r="E48">
            <v>1723.5999999999995</v>
          </cell>
          <cell r="F48">
            <v>1033.8</v>
          </cell>
        </row>
        <row r="49">
          <cell r="E49">
            <v>0</v>
          </cell>
          <cell r="F49">
            <v>0</v>
          </cell>
        </row>
      </sheetData>
      <sheetData sheetId="29">
        <row r="94">
          <cell r="H94">
            <v>186</v>
          </cell>
          <cell r="I94">
            <v>0</v>
          </cell>
        </row>
        <row r="97">
          <cell r="E97">
            <v>3636.9000000000015</v>
          </cell>
          <cell r="F97">
            <v>2547.0999999999995</v>
          </cell>
        </row>
        <row r="98">
          <cell r="E98">
            <v>514.5</v>
          </cell>
          <cell r="F98">
            <v>361.6</v>
          </cell>
        </row>
      </sheetData>
      <sheetData sheetId="30">
        <row r="67">
          <cell r="H67">
            <v>127</v>
          </cell>
          <cell r="I67">
            <v>0</v>
          </cell>
        </row>
        <row r="70">
          <cell r="F70">
            <v>1760.5700000000004</v>
          </cell>
        </row>
        <row r="71">
          <cell r="E71">
            <v>44</v>
          </cell>
          <cell r="F71">
            <v>29.6</v>
          </cell>
        </row>
      </sheetData>
      <sheetData sheetId="31">
        <row r="48">
          <cell r="H48">
            <v>81</v>
          </cell>
          <cell r="I48">
            <v>0</v>
          </cell>
        </row>
        <row r="51">
          <cell r="E51">
            <v>1852.9999999999995</v>
          </cell>
          <cell r="F51">
            <v>1120.0999999999997</v>
          </cell>
        </row>
        <row r="52">
          <cell r="E52">
            <v>218.9</v>
          </cell>
          <cell r="F52">
            <v>136.1</v>
          </cell>
        </row>
      </sheetData>
      <sheetData sheetId="32">
        <row r="65">
          <cell r="H65">
            <v>115</v>
          </cell>
          <cell r="I65">
            <v>2</v>
          </cell>
        </row>
        <row r="68">
          <cell r="E68">
            <v>2644.099999999999</v>
          </cell>
          <cell r="F68">
            <v>1785.6000000000004</v>
          </cell>
        </row>
        <row r="69">
          <cell r="E69">
            <v>47.3</v>
          </cell>
          <cell r="F69">
            <v>32.4</v>
          </cell>
        </row>
      </sheetData>
      <sheetData sheetId="33">
        <row r="65">
          <cell r="H65">
            <v>109</v>
          </cell>
          <cell r="I65">
            <v>1</v>
          </cell>
        </row>
        <row r="68">
          <cell r="E68">
            <v>2585.1000000000008</v>
          </cell>
          <cell r="F68">
            <v>1738.1999999999996</v>
          </cell>
        </row>
        <row r="69">
          <cell r="E69">
            <v>104.30000000000001</v>
          </cell>
          <cell r="F69">
            <v>74.400000000000006</v>
          </cell>
        </row>
      </sheetData>
      <sheetData sheetId="34">
        <row r="38">
          <cell r="H38">
            <v>35</v>
          </cell>
          <cell r="I38">
            <v>0</v>
          </cell>
        </row>
        <row r="41">
          <cell r="F41">
            <v>867.59999999999991</v>
          </cell>
        </row>
        <row r="42">
          <cell r="E42">
            <v>0</v>
          </cell>
          <cell r="F42">
            <v>0</v>
          </cell>
        </row>
      </sheetData>
      <sheetData sheetId="35">
        <row r="55">
          <cell r="H55">
            <v>99</v>
          </cell>
        </row>
        <row r="56">
          <cell r="E56">
            <v>2621.2999999999993</v>
          </cell>
        </row>
      </sheetData>
      <sheetData sheetId="36">
        <row r="65">
          <cell r="H65">
            <v>126</v>
          </cell>
          <cell r="I65">
            <v>1</v>
          </cell>
        </row>
        <row r="68">
          <cell r="F68">
            <v>1638.1999999999989</v>
          </cell>
        </row>
        <row r="69">
          <cell r="E69">
            <v>180.4</v>
          </cell>
          <cell r="F69">
            <v>121.19999999999999</v>
          </cell>
        </row>
      </sheetData>
      <sheetData sheetId="37">
        <row r="64">
          <cell r="H64">
            <v>134</v>
          </cell>
          <cell r="I64">
            <v>0</v>
          </cell>
        </row>
        <row r="67">
          <cell r="F67">
            <v>1742.0000000000002</v>
          </cell>
        </row>
        <row r="68">
          <cell r="E68">
            <v>103.5</v>
          </cell>
          <cell r="F68">
            <v>63.9</v>
          </cell>
        </row>
      </sheetData>
      <sheetData sheetId="38">
        <row r="120">
          <cell r="H120">
            <v>226</v>
          </cell>
        </row>
        <row r="123">
          <cell r="E123">
            <v>5168.8999999999987</v>
          </cell>
          <cell r="F123">
            <v>3532.2000000000007</v>
          </cell>
        </row>
        <row r="124">
          <cell r="E124">
            <v>152.80000000000001</v>
          </cell>
          <cell r="F124">
            <v>106.6</v>
          </cell>
        </row>
      </sheetData>
      <sheetData sheetId="39">
        <row r="37">
          <cell r="H37">
            <v>56</v>
          </cell>
        </row>
        <row r="40">
          <cell r="E40">
            <v>1178.9999999999998</v>
          </cell>
          <cell r="F40">
            <v>768.4</v>
          </cell>
        </row>
        <row r="41">
          <cell r="E41">
            <v>27.8</v>
          </cell>
          <cell r="F41">
            <v>16</v>
          </cell>
        </row>
      </sheetData>
      <sheetData sheetId="40">
        <row r="51">
          <cell r="H51">
            <v>96</v>
          </cell>
          <cell r="I51">
            <v>0</v>
          </cell>
        </row>
        <row r="54">
          <cell r="E54">
            <v>2167.5000000000005</v>
          </cell>
          <cell r="F54">
            <v>1258.8000000000004</v>
          </cell>
        </row>
        <row r="55">
          <cell r="E55">
            <v>50</v>
          </cell>
          <cell r="F55">
            <v>29.1</v>
          </cell>
        </row>
      </sheetData>
      <sheetData sheetId="41">
        <row r="54">
          <cell r="H54">
            <v>80</v>
          </cell>
          <cell r="I54">
            <v>1</v>
          </cell>
        </row>
        <row r="57">
          <cell r="F57">
            <v>1214.7999999999997</v>
          </cell>
        </row>
        <row r="58">
          <cell r="E58">
            <v>41.5</v>
          </cell>
          <cell r="F58">
            <v>24.799999999999997</v>
          </cell>
        </row>
      </sheetData>
      <sheetData sheetId="42">
        <row r="53">
          <cell r="H53">
            <v>94</v>
          </cell>
          <cell r="I53">
            <v>0</v>
          </cell>
        </row>
        <row r="56">
          <cell r="E56">
            <v>1915.3</v>
          </cell>
          <cell r="F56">
            <v>1228.2</v>
          </cell>
        </row>
        <row r="57">
          <cell r="E57">
            <v>86.4</v>
          </cell>
          <cell r="F57">
            <v>56.2</v>
          </cell>
        </row>
      </sheetData>
      <sheetData sheetId="43">
        <row r="44">
          <cell r="H44">
            <v>67</v>
          </cell>
          <cell r="I44">
            <v>0</v>
          </cell>
        </row>
        <row r="47">
          <cell r="E47">
            <v>1272.3999999999999</v>
          </cell>
          <cell r="F47">
            <v>812.19999999999993</v>
          </cell>
        </row>
        <row r="48">
          <cell r="E48">
            <v>92.5</v>
          </cell>
          <cell r="F48">
            <v>53.9</v>
          </cell>
        </row>
      </sheetData>
      <sheetData sheetId="44">
        <row r="102">
          <cell r="H102">
            <v>166</v>
          </cell>
          <cell r="I102">
            <v>0</v>
          </cell>
        </row>
        <row r="105">
          <cell r="F105">
            <v>2095.7999999999997</v>
          </cell>
        </row>
        <row r="106">
          <cell r="E106">
            <v>623.29999999999995</v>
          </cell>
          <cell r="F106">
            <v>411.30000000000007</v>
          </cell>
        </row>
      </sheetData>
      <sheetData sheetId="45">
        <row r="85">
          <cell r="H85">
            <v>129</v>
          </cell>
          <cell r="I85">
            <v>0</v>
          </cell>
        </row>
        <row r="88">
          <cell r="E88">
            <v>2698.7</v>
          </cell>
          <cell r="F88">
            <v>1710.1</v>
          </cell>
        </row>
        <row r="89">
          <cell r="E89">
            <v>285.2</v>
          </cell>
          <cell r="F89">
            <v>179.79999999999998</v>
          </cell>
        </row>
      </sheetData>
      <sheetData sheetId="46">
        <row r="96">
          <cell r="E96">
            <v>966.19999999999993</v>
          </cell>
          <cell r="F96">
            <v>956.09999999999991</v>
          </cell>
        </row>
        <row r="97">
          <cell r="E97">
            <v>427.7</v>
          </cell>
          <cell r="F97">
            <v>408.80000000000007</v>
          </cell>
        </row>
      </sheetData>
      <sheetData sheetId="47">
        <row r="85">
          <cell r="H85">
            <v>148</v>
          </cell>
          <cell r="I85">
            <v>4</v>
          </cell>
        </row>
        <row r="88">
          <cell r="F88">
            <v>1837.8999999999994</v>
          </cell>
        </row>
        <row r="89">
          <cell r="E89">
            <v>202.5</v>
          </cell>
          <cell r="F89">
            <v>130.19999999999999</v>
          </cell>
        </row>
      </sheetData>
      <sheetData sheetId="48">
        <row r="50">
          <cell r="H50">
            <v>94</v>
          </cell>
          <cell r="I50">
            <v>0</v>
          </cell>
        </row>
        <row r="53">
          <cell r="E53">
            <v>2045.1000000000004</v>
          </cell>
          <cell r="F53">
            <v>1194.4000000000008</v>
          </cell>
        </row>
        <row r="54">
          <cell r="E54">
            <v>131</v>
          </cell>
          <cell r="F54">
            <v>81.699999999999989</v>
          </cell>
        </row>
      </sheetData>
      <sheetData sheetId="49">
        <row r="97">
          <cell r="H97">
            <v>200</v>
          </cell>
          <cell r="I97">
            <v>1</v>
          </cell>
        </row>
        <row r="100">
          <cell r="F100">
            <v>2774.6400000000003</v>
          </cell>
        </row>
        <row r="101">
          <cell r="E101">
            <v>333.20000000000005</v>
          </cell>
          <cell r="F101">
            <v>220.00000000000003</v>
          </cell>
        </row>
      </sheetData>
      <sheetData sheetId="50">
        <row r="37">
          <cell r="H37">
            <v>67</v>
          </cell>
        </row>
        <row r="39">
          <cell r="E39">
            <v>0</v>
          </cell>
          <cell r="F39">
            <v>0</v>
          </cell>
        </row>
        <row r="40">
          <cell r="E40">
            <v>1979.4000000000003</v>
          </cell>
          <cell r="F40">
            <v>1218.4000000000001</v>
          </cell>
        </row>
      </sheetData>
      <sheetData sheetId="51">
        <row r="65">
          <cell r="H65">
            <v>118</v>
          </cell>
          <cell r="I65">
            <v>1</v>
          </cell>
        </row>
        <row r="68">
          <cell r="F68">
            <v>1645.6999999999996</v>
          </cell>
        </row>
        <row r="69">
          <cell r="E69">
            <v>164.5</v>
          </cell>
          <cell r="F69">
            <v>106.6</v>
          </cell>
        </row>
      </sheetData>
      <sheetData sheetId="52">
        <row r="35">
          <cell r="H35">
            <v>64</v>
          </cell>
          <cell r="I35">
            <v>1</v>
          </cell>
        </row>
        <row r="38">
          <cell r="F38">
            <v>1009.5000000000001</v>
          </cell>
        </row>
        <row r="39">
          <cell r="E39">
            <v>0</v>
          </cell>
          <cell r="F39">
            <v>0</v>
          </cell>
        </row>
        <row r="67">
          <cell r="H67">
            <v>54</v>
          </cell>
          <cell r="I67">
            <v>0</v>
          </cell>
        </row>
        <row r="70">
          <cell r="E70">
            <v>1587.5</v>
          </cell>
          <cell r="F70">
            <v>949.2</v>
          </cell>
        </row>
        <row r="71">
          <cell r="E71">
            <v>0</v>
          </cell>
          <cell r="F71">
            <v>0</v>
          </cell>
        </row>
      </sheetData>
      <sheetData sheetId="53">
        <row r="65">
          <cell r="H65">
            <v>110</v>
          </cell>
        </row>
        <row r="68">
          <cell r="F68">
            <v>1704.2</v>
          </cell>
        </row>
        <row r="69">
          <cell r="E69">
            <v>194.70000000000002</v>
          </cell>
          <cell r="F69">
            <v>134</v>
          </cell>
        </row>
      </sheetData>
      <sheetData sheetId="54">
        <row r="65">
          <cell r="H65">
            <v>123</v>
          </cell>
          <cell r="I65">
            <v>0</v>
          </cell>
        </row>
        <row r="68">
          <cell r="F68">
            <v>1645.1000000000001</v>
          </cell>
        </row>
        <row r="69">
          <cell r="E69">
            <v>223.90000000000003</v>
          </cell>
          <cell r="F69">
            <v>150.5</v>
          </cell>
        </row>
      </sheetData>
      <sheetData sheetId="55">
        <row r="10">
          <cell r="H10">
            <v>14</v>
          </cell>
        </row>
        <row r="11">
          <cell r="E11">
            <v>768.99999999999989</v>
          </cell>
          <cell r="F11">
            <v>505.3</v>
          </cell>
        </row>
        <row r="12">
          <cell r="E12">
            <v>0</v>
          </cell>
        </row>
        <row r="14">
          <cell r="E14">
            <v>0</v>
          </cell>
          <cell r="F14">
            <v>0</v>
          </cell>
        </row>
        <row r="32">
          <cell r="H32">
            <v>15</v>
          </cell>
        </row>
        <row r="33">
          <cell r="E33">
            <v>1610.6000000000001</v>
          </cell>
          <cell r="F33">
            <v>991.6</v>
          </cell>
        </row>
        <row r="34">
          <cell r="E34">
            <v>1543.7</v>
          </cell>
        </row>
        <row r="36">
          <cell r="E36">
            <v>0</v>
          </cell>
          <cell r="F36">
            <v>0</v>
          </cell>
        </row>
        <row r="50">
          <cell r="H50">
            <v>21</v>
          </cell>
        </row>
        <row r="51">
          <cell r="E51">
            <v>990</v>
          </cell>
          <cell r="F51">
            <v>605</v>
          </cell>
        </row>
        <row r="52">
          <cell r="E52">
            <v>168</v>
          </cell>
        </row>
        <row r="54">
          <cell r="E54">
            <v>0</v>
          </cell>
          <cell r="F54">
            <v>0</v>
          </cell>
        </row>
      </sheetData>
      <sheetData sheetId="56">
        <row r="65">
          <cell r="H65">
            <v>112</v>
          </cell>
          <cell r="I65">
            <v>3</v>
          </cell>
        </row>
        <row r="68">
          <cell r="E68">
            <v>2357.1000000000004</v>
          </cell>
          <cell r="F68">
            <v>1588.3</v>
          </cell>
        </row>
        <row r="69">
          <cell r="E69">
            <v>348.09999999999997</v>
          </cell>
          <cell r="F69">
            <v>231.80000000000004</v>
          </cell>
        </row>
      </sheetData>
      <sheetData sheetId="57">
        <row r="65">
          <cell r="H65">
            <v>89</v>
          </cell>
          <cell r="I65">
            <v>0</v>
          </cell>
        </row>
        <row r="68">
          <cell r="E68">
            <v>1718.8999999999994</v>
          </cell>
          <cell r="F68">
            <v>960.6</v>
          </cell>
        </row>
        <row r="69">
          <cell r="E69">
            <v>77.099999999999994</v>
          </cell>
          <cell r="F69">
            <v>41.5</v>
          </cell>
        </row>
      </sheetData>
      <sheetData sheetId="58">
        <row r="65">
          <cell r="H65">
            <v>99</v>
          </cell>
          <cell r="I65">
            <v>0</v>
          </cell>
        </row>
        <row r="68">
          <cell r="E68">
            <v>2614.0000000000005</v>
          </cell>
          <cell r="F68">
            <v>1751.6000000000001</v>
          </cell>
        </row>
        <row r="69">
          <cell r="E69">
            <v>91</v>
          </cell>
          <cell r="F69">
            <v>61.900000000000006</v>
          </cell>
        </row>
      </sheetData>
      <sheetData sheetId="59">
        <row r="66">
          <cell r="H66">
            <v>100</v>
          </cell>
          <cell r="I66">
            <v>1</v>
          </cell>
        </row>
        <row r="69">
          <cell r="E69">
            <v>2536.7999999999993</v>
          </cell>
          <cell r="F69">
            <v>1692.5</v>
          </cell>
        </row>
        <row r="70">
          <cell r="E70">
            <v>108.80000000000001</v>
          </cell>
          <cell r="F70">
            <v>77.099999999999994</v>
          </cell>
        </row>
      </sheetData>
      <sheetData sheetId="60">
        <row r="95">
          <cell r="H95">
            <v>173</v>
          </cell>
          <cell r="I95">
            <v>0</v>
          </cell>
        </row>
        <row r="98">
          <cell r="E98">
            <v>4079.2999999999988</v>
          </cell>
          <cell r="F98">
            <v>2862.4000000000005</v>
          </cell>
        </row>
        <row r="99">
          <cell r="E99">
            <v>213</v>
          </cell>
          <cell r="F99">
            <v>151.89999999999998</v>
          </cell>
        </row>
      </sheetData>
      <sheetData sheetId="61">
        <row r="98">
          <cell r="H98">
            <v>204</v>
          </cell>
          <cell r="I98">
            <v>2</v>
          </cell>
        </row>
        <row r="101">
          <cell r="F101">
            <v>2808.3999999999996</v>
          </cell>
        </row>
        <row r="102">
          <cell r="E102">
            <v>283.5</v>
          </cell>
          <cell r="F102">
            <v>189.6</v>
          </cell>
        </row>
      </sheetData>
      <sheetData sheetId="62">
        <row r="28">
          <cell r="H28">
            <v>45</v>
          </cell>
        </row>
        <row r="31">
          <cell r="E31">
            <v>831.80000000000007</v>
          </cell>
          <cell r="F31">
            <v>528.19999999999993</v>
          </cell>
        </row>
        <row r="32">
          <cell r="E32">
            <v>171.1</v>
          </cell>
          <cell r="F32">
            <v>110</v>
          </cell>
        </row>
      </sheetData>
      <sheetData sheetId="63">
        <row r="26">
          <cell r="H26">
            <v>36</v>
          </cell>
          <cell r="I26">
            <v>0</v>
          </cell>
        </row>
        <row r="29">
          <cell r="E29">
            <v>663</v>
          </cell>
          <cell r="F29">
            <v>422.6</v>
          </cell>
        </row>
        <row r="30">
          <cell r="E30">
            <v>331.1</v>
          </cell>
          <cell r="F30">
            <v>212.39999999999998</v>
          </cell>
        </row>
      </sheetData>
      <sheetData sheetId="64">
        <row r="42">
          <cell r="E42">
            <v>2097.5999999999995</v>
          </cell>
          <cell r="H42">
            <v>58</v>
          </cell>
          <cell r="I42">
            <v>2</v>
          </cell>
        </row>
        <row r="43">
          <cell r="F43">
            <v>968.99999999999955</v>
          </cell>
        </row>
      </sheetData>
      <sheetData sheetId="65">
        <row r="41">
          <cell r="E41">
            <v>1855.9000000000005</v>
          </cell>
          <cell r="H41">
            <v>70</v>
          </cell>
          <cell r="I41">
            <v>0</v>
          </cell>
        </row>
        <row r="42">
          <cell r="F42">
            <v>1058.1000000000001</v>
          </cell>
        </row>
      </sheetData>
      <sheetData sheetId="66">
        <row r="41">
          <cell r="G41">
            <v>27</v>
          </cell>
          <cell r="H41">
            <v>0</v>
          </cell>
          <cell r="I41">
            <v>72</v>
          </cell>
        </row>
        <row r="42">
          <cell r="E42">
            <v>1933.1000000000004</v>
          </cell>
          <cell r="F42">
            <v>1097.5000000000002</v>
          </cell>
        </row>
        <row r="45">
          <cell r="E45">
            <v>0</v>
          </cell>
        </row>
      </sheetData>
      <sheetData sheetId="67">
        <row r="42">
          <cell r="H42">
            <v>38</v>
          </cell>
          <cell r="I42">
            <v>2</v>
          </cell>
        </row>
        <row r="45">
          <cell r="E45">
            <v>2776.8</v>
          </cell>
          <cell r="F45">
            <v>1441.6999999999994</v>
          </cell>
        </row>
        <row r="46">
          <cell r="E46">
            <v>0</v>
          </cell>
          <cell r="F46">
            <v>0</v>
          </cell>
        </row>
      </sheetData>
      <sheetData sheetId="68">
        <row r="37">
          <cell r="H37">
            <v>59</v>
          </cell>
          <cell r="I37">
            <v>3</v>
          </cell>
        </row>
        <row r="40">
          <cell r="E40">
            <v>1176.0999999999999</v>
          </cell>
          <cell r="F40">
            <v>754.9</v>
          </cell>
        </row>
        <row r="41">
          <cell r="E41">
            <v>83.9</v>
          </cell>
          <cell r="F41">
            <v>54.3</v>
          </cell>
        </row>
      </sheetData>
      <sheetData sheetId="69">
        <row r="37">
          <cell r="H37">
            <v>59</v>
          </cell>
          <cell r="I37">
            <v>1</v>
          </cell>
        </row>
        <row r="40">
          <cell r="E40">
            <v>1573.1999999999994</v>
          </cell>
          <cell r="F40">
            <v>955.4</v>
          </cell>
        </row>
        <row r="41">
          <cell r="E41">
            <v>149.69999999999999</v>
          </cell>
          <cell r="F41">
            <v>89.3</v>
          </cell>
        </row>
      </sheetData>
      <sheetData sheetId="70"/>
      <sheetData sheetId="71">
        <row r="29">
          <cell r="H29">
            <v>55</v>
          </cell>
          <cell r="I29">
            <v>0</v>
          </cell>
        </row>
        <row r="32">
          <cell r="E32">
            <v>1100.6999999999998</v>
          </cell>
          <cell r="F32">
            <v>667.59999999999991</v>
          </cell>
        </row>
        <row r="33">
          <cell r="E33">
            <v>142.9</v>
          </cell>
          <cell r="F33">
            <v>90</v>
          </cell>
        </row>
      </sheetData>
      <sheetData sheetId="72"/>
      <sheetData sheetId="73"/>
      <sheetData sheetId="74">
        <row r="39">
          <cell r="H39">
            <v>55</v>
          </cell>
          <cell r="I39">
            <v>3</v>
          </cell>
        </row>
        <row r="42">
          <cell r="E42">
            <v>1609.1999999999998</v>
          </cell>
          <cell r="F42">
            <v>975.19999999999993</v>
          </cell>
        </row>
        <row r="43">
          <cell r="E43">
            <v>142.6</v>
          </cell>
          <cell r="F43">
            <v>89</v>
          </cell>
        </row>
      </sheetData>
      <sheetData sheetId="75">
        <row r="29">
          <cell r="H29">
            <v>51</v>
          </cell>
          <cell r="I29">
            <v>0</v>
          </cell>
        </row>
        <row r="32">
          <cell r="E32">
            <v>1329.9000000000003</v>
          </cell>
          <cell r="F32">
            <v>856.8</v>
          </cell>
        </row>
        <row r="33">
          <cell r="E33">
            <v>0</v>
          </cell>
          <cell r="F33">
            <v>0</v>
          </cell>
        </row>
      </sheetData>
      <sheetData sheetId="76">
        <row r="29">
          <cell r="H29">
            <v>52</v>
          </cell>
          <cell r="I29">
            <v>3</v>
          </cell>
        </row>
        <row r="32">
          <cell r="E32">
            <v>1181.3999999999999</v>
          </cell>
          <cell r="F32">
            <v>753.9</v>
          </cell>
        </row>
        <row r="33">
          <cell r="E33">
            <v>153.19999999999999</v>
          </cell>
          <cell r="F33">
            <v>106.6</v>
          </cell>
        </row>
      </sheetData>
      <sheetData sheetId="77">
        <row r="95">
          <cell r="H95">
            <v>171</v>
          </cell>
          <cell r="I95">
            <v>1</v>
          </cell>
        </row>
        <row r="98">
          <cell r="E98">
            <v>4142.3999999999996</v>
          </cell>
          <cell r="F98">
            <v>2839.4999999999991</v>
          </cell>
        </row>
        <row r="99">
          <cell r="E99">
            <v>184.1</v>
          </cell>
          <cell r="F99">
            <v>125.4</v>
          </cell>
        </row>
      </sheetData>
      <sheetData sheetId="78">
        <row r="64">
          <cell r="H64">
            <v>111</v>
          </cell>
          <cell r="I64">
            <v>0</v>
          </cell>
        </row>
        <row r="67">
          <cell r="E67">
            <v>2355.4</v>
          </cell>
          <cell r="F67">
            <v>1581.2000000000003</v>
          </cell>
        </row>
        <row r="68">
          <cell r="E68">
            <v>272.40000000000003</v>
          </cell>
          <cell r="F68">
            <v>181.29999999999998</v>
          </cell>
        </row>
      </sheetData>
      <sheetData sheetId="79">
        <row r="82">
          <cell r="H82">
            <v>106</v>
          </cell>
          <cell r="I82">
            <v>0</v>
          </cell>
        </row>
        <row r="85">
          <cell r="E85">
            <v>4097.2999999999984</v>
          </cell>
        </row>
        <row r="86">
          <cell r="E86">
            <v>0</v>
          </cell>
        </row>
      </sheetData>
      <sheetData sheetId="80">
        <row r="65">
          <cell r="H65">
            <v>89</v>
          </cell>
          <cell r="I65">
            <v>4</v>
          </cell>
        </row>
        <row r="66">
          <cell r="E66">
            <v>3729.5000000000009</v>
          </cell>
        </row>
      </sheetData>
      <sheetData sheetId="81">
        <row r="64">
          <cell r="H64">
            <v>123</v>
          </cell>
          <cell r="I64">
            <v>0</v>
          </cell>
        </row>
        <row r="67">
          <cell r="E67">
            <v>2488.3999999999992</v>
          </cell>
          <cell r="F67">
            <v>1673.5999999999997</v>
          </cell>
        </row>
        <row r="68">
          <cell r="E68">
            <v>103.80000000000001</v>
          </cell>
          <cell r="F68">
            <v>74.099999999999994</v>
          </cell>
        </row>
      </sheetData>
      <sheetData sheetId="82">
        <row r="110">
          <cell r="G110">
            <v>135</v>
          </cell>
          <cell r="H110">
            <v>0</v>
          </cell>
          <cell r="I110">
            <v>263</v>
          </cell>
        </row>
        <row r="113">
          <cell r="E113">
            <v>6255.4999999999991</v>
          </cell>
          <cell r="F113">
            <v>3672.1000000000026</v>
          </cell>
        </row>
      </sheetData>
      <sheetData sheetId="8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87"/>
  <sheetViews>
    <sheetView tabSelected="1" topLeftCell="A67" workbookViewId="0">
      <selection activeCell="O85" sqref="O6:O85"/>
    </sheetView>
  </sheetViews>
  <sheetFormatPr defaultRowHeight="15"/>
  <cols>
    <col min="1" max="1" width="5.28515625" customWidth="1"/>
    <col min="2" max="2" width="14.5703125" customWidth="1"/>
    <col min="4" max="4" width="13.85546875" customWidth="1"/>
    <col min="13" max="13" width="10.5703125" customWidth="1"/>
    <col min="20" max="20" width="15.140625" customWidth="1"/>
  </cols>
  <sheetData>
    <row r="1" spans="1:74" ht="19.5" thickBot="1">
      <c r="A1" s="186" t="s">
        <v>0</v>
      </c>
      <c r="B1" s="186" t="s">
        <v>1</v>
      </c>
      <c r="C1" s="189" t="s">
        <v>2</v>
      </c>
      <c r="D1" s="192" t="s">
        <v>3</v>
      </c>
      <c r="E1" s="193" t="s">
        <v>4</v>
      </c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"/>
      <c r="T1" s="1"/>
      <c r="U1" s="1"/>
      <c r="V1" s="2"/>
      <c r="W1" s="195" t="s">
        <v>5</v>
      </c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7"/>
      <c r="AY1" s="161" t="s">
        <v>6</v>
      </c>
      <c r="AZ1" s="175" t="s">
        <v>7</v>
      </c>
      <c r="BA1" s="178" t="s">
        <v>8</v>
      </c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80"/>
      <c r="BP1" s="181" t="s">
        <v>9</v>
      </c>
      <c r="BQ1" s="182"/>
      <c r="BR1" s="182"/>
      <c r="BS1" s="183"/>
      <c r="BT1" s="161" t="s">
        <v>10</v>
      </c>
      <c r="BU1" s="161" t="s">
        <v>11</v>
      </c>
      <c r="BV1" s="161" t="s">
        <v>12</v>
      </c>
    </row>
    <row r="2" spans="1:74" ht="15.75" thickBot="1">
      <c r="A2" s="187"/>
      <c r="B2" s="187"/>
      <c r="C2" s="190"/>
      <c r="D2" s="190"/>
      <c r="E2" s="144" t="s">
        <v>13</v>
      </c>
      <c r="F2" s="166" t="s">
        <v>14</v>
      </c>
      <c r="G2" s="166" t="s">
        <v>15</v>
      </c>
      <c r="H2" s="166" t="s">
        <v>16</v>
      </c>
      <c r="I2" s="166" t="s">
        <v>17</v>
      </c>
      <c r="J2" s="166" t="s">
        <v>18</v>
      </c>
      <c r="K2" s="166" t="s">
        <v>19</v>
      </c>
      <c r="L2" s="166" t="s">
        <v>20</v>
      </c>
      <c r="M2" s="167" t="s">
        <v>21</v>
      </c>
      <c r="N2" s="168"/>
      <c r="O2" s="168"/>
      <c r="P2" s="168"/>
      <c r="Q2" s="169"/>
      <c r="R2" s="167" t="s">
        <v>22</v>
      </c>
      <c r="S2" s="168"/>
      <c r="T2" s="168"/>
      <c r="U2" s="168"/>
      <c r="V2" s="169"/>
      <c r="W2" s="198" t="s">
        <v>23</v>
      </c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200"/>
      <c r="AY2" s="173"/>
      <c r="AZ2" s="176"/>
      <c r="BA2" s="144" t="s">
        <v>24</v>
      </c>
      <c r="BB2" s="144" t="s">
        <v>25</v>
      </c>
      <c r="BC2" s="144" t="s">
        <v>26</v>
      </c>
      <c r="BD2" s="144" t="s">
        <v>27</v>
      </c>
      <c r="BE2" s="144" t="s">
        <v>28</v>
      </c>
      <c r="BF2" s="144" t="s">
        <v>29</v>
      </c>
      <c r="BG2" s="150" t="s">
        <v>30</v>
      </c>
      <c r="BH2" s="160"/>
      <c r="BI2" s="160"/>
      <c r="BJ2" s="160"/>
      <c r="BK2" s="151"/>
      <c r="BL2" s="144" t="s">
        <v>31</v>
      </c>
      <c r="BM2" s="152" t="s">
        <v>32</v>
      </c>
      <c r="BN2" s="144" t="s">
        <v>33</v>
      </c>
      <c r="BO2" s="152" t="s">
        <v>34</v>
      </c>
      <c r="BP2" s="146" t="s">
        <v>35</v>
      </c>
      <c r="BQ2" s="156" t="s">
        <v>36</v>
      </c>
      <c r="BR2" s="157"/>
      <c r="BS2" s="158"/>
      <c r="BT2" s="184"/>
      <c r="BU2" s="162"/>
      <c r="BV2" s="162"/>
    </row>
    <row r="3" spans="1:74" ht="15.75" thickBot="1">
      <c r="A3" s="187"/>
      <c r="B3" s="187"/>
      <c r="C3" s="190"/>
      <c r="D3" s="190"/>
      <c r="E3" s="164"/>
      <c r="F3" s="166"/>
      <c r="G3" s="166"/>
      <c r="H3" s="166"/>
      <c r="I3" s="166"/>
      <c r="J3" s="166"/>
      <c r="K3" s="166"/>
      <c r="L3" s="166"/>
      <c r="M3" s="170"/>
      <c r="N3" s="171"/>
      <c r="O3" s="171"/>
      <c r="P3" s="171"/>
      <c r="Q3" s="172"/>
      <c r="R3" s="170"/>
      <c r="S3" s="171"/>
      <c r="T3" s="171"/>
      <c r="U3" s="171"/>
      <c r="V3" s="172"/>
      <c r="W3" s="148" t="s">
        <v>37</v>
      </c>
      <c r="X3" s="149"/>
      <c r="Y3" s="148" t="s">
        <v>38</v>
      </c>
      <c r="Z3" s="149"/>
      <c r="AA3" s="148" t="s">
        <v>39</v>
      </c>
      <c r="AB3" s="149"/>
      <c r="AC3" s="148" t="s">
        <v>40</v>
      </c>
      <c r="AD3" s="149"/>
      <c r="AE3" s="148" t="s">
        <v>41</v>
      </c>
      <c r="AF3" s="149"/>
      <c r="AG3" s="148" t="s">
        <v>42</v>
      </c>
      <c r="AH3" s="149"/>
      <c r="AI3" s="148" t="s">
        <v>43</v>
      </c>
      <c r="AJ3" s="149"/>
      <c r="AK3" s="148" t="s">
        <v>44</v>
      </c>
      <c r="AL3" s="149"/>
      <c r="AM3" s="148" t="s">
        <v>45</v>
      </c>
      <c r="AN3" s="149"/>
      <c r="AO3" s="148" t="s">
        <v>46</v>
      </c>
      <c r="AP3" s="149"/>
      <c r="AQ3" s="148" t="s">
        <v>47</v>
      </c>
      <c r="AR3" s="149"/>
      <c r="AS3" s="150" t="s">
        <v>48</v>
      </c>
      <c r="AT3" s="151"/>
      <c r="AU3" s="150" t="s">
        <v>49</v>
      </c>
      <c r="AV3" s="151"/>
      <c r="AW3" s="150" t="s">
        <v>50</v>
      </c>
      <c r="AX3" s="151"/>
      <c r="AY3" s="173"/>
      <c r="AZ3" s="176"/>
      <c r="BA3" s="159"/>
      <c r="BB3" s="159"/>
      <c r="BC3" s="159"/>
      <c r="BD3" s="159"/>
      <c r="BE3" s="159"/>
      <c r="BF3" s="159"/>
      <c r="BG3" s="144" t="s">
        <v>51</v>
      </c>
      <c r="BH3" s="150" t="s">
        <v>52</v>
      </c>
      <c r="BI3" s="160"/>
      <c r="BJ3" s="160"/>
      <c r="BK3" s="151"/>
      <c r="BL3" s="159"/>
      <c r="BM3" s="153"/>
      <c r="BN3" s="159"/>
      <c r="BO3" s="153"/>
      <c r="BP3" s="155"/>
      <c r="BQ3" s="144" t="s">
        <v>53</v>
      </c>
      <c r="BR3" s="146" t="s">
        <v>54</v>
      </c>
      <c r="BS3" s="146" t="s">
        <v>55</v>
      </c>
      <c r="BT3" s="184"/>
      <c r="BU3" s="162"/>
      <c r="BV3" s="162"/>
    </row>
    <row r="4" spans="1:74" ht="49.5" thickBot="1">
      <c r="A4" s="188"/>
      <c r="B4" s="188"/>
      <c r="C4" s="191"/>
      <c r="D4" s="191"/>
      <c r="E4" s="165"/>
      <c r="F4" s="156"/>
      <c r="G4" s="156"/>
      <c r="H4" s="156"/>
      <c r="I4" s="156"/>
      <c r="J4" s="156"/>
      <c r="K4" s="156"/>
      <c r="L4" s="156"/>
      <c r="M4" s="3" t="s">
        <v>56</v>
      </c>
      <c r="N4" s="3" t="s">
        <v>57</v>
      </c>
      <c r="O4" s="4" t="s">
        <v>58</v>
      </c>
      <c r="P4" s="4" t="s">
        <v>59</v>
      </c>
      <c r="Q4" s="4" t="s">
        <v>60</v>
      </c>
      <c r="R4" s="3" t="s">
        <v>56</v>
      </c>
      <c r="S4" s="3" t="s">
        <v>57</v>
      </c>
      <c r="T4" s="5" t="s">
        <v>58</v>
      </c>
      <c r="U4" s="5" t="s">
        <v>59</v>
      </c>
      <c r="V4" s="5" t="s">
        <v>60</v>
      </c>
      <c r="W4" s="6" t="s">
        <v>61</v>
      </c>
      <c r="X4" s="7" t="s">
        <v>62</v>
      </c>
      <c r="Y4" s="7" t="s">
        <v>61</v>
      </c>
      <c r="Z4" s="7" t="s">
        <v>62</v>
      </c>
      <c r="AA4" s="7" t="s">
        <v>61</v>
      </c>
      <c r="AB4" s="7" t="s">
        <v>62</v>
      </c>
      <c r="AC4" s="7" t="s">
        <v>61</v>
      </c>
      <c r="AD4" s="7" t="s">
        <v>62</v>
      </c>
      <c r="AE4" s="7" t="s">
        <v>61</v>
      </c>
      <c r="AF4" s="7" t="s">
        <v>62</v>
      </c>
      <c r="AG4" s="7" t="s">
        <v>61</v>
      </c>
      <c r="AH4" s="7" t="s">
        <v>62</v>
      </c>
      <c r="AI4" s="7" t="s">
        <v>61</v>
      </c>
      <c r="AJ4" s="7" t="s">
        <v>62</v>
      </c>
      <c r="AK4" s="7" t="s">
        <v>61</v>
      </c>
      <c r="AL4" s="7" t="s">
        <v>62</v>
      </c>
      <c r="AM4" s="7" t="s">
        <v>61</v>
      </c>
      <c r="AN4" s="7" t="s">
        <v>62</v>
      </c>
      <c r="AO4" s="7" t="s">
        <v>61</v>
      </c>
      <c r="AP4" s="7" t="s">
        <v>62</v>
      </c>
      <c r="AQ4" s="7" t="s">
        <v>61</v>
      </c>
      <c r="AR4" s="7" t="s">
        <v>62</v>
      </c>
      <c r="AS4" s="5" t="s">
        <v>61</v>
      </c>
      <c r="AT4" s="5" t="s">
        <v>62</v>
      </c>
      <c r="AU4" s="5" t="s">
        <v>61</v>
      </c>
      <c r="AV4" s="5" t="s">
        <v>62</v>
      </c>
      <c r="AW4" s="5" t="s">
        <v>61</v>
      </c>
      <c r="AX4" s="5" t="s">
        <v>62</v>
      </c>
      <c r="AY4" s="174"/>
      <c r="AZ4" s="177"/>
      <c r="BA4" s="145"/>
      <c r="BB4" s="145"/>
      <c r="BC4" s="145"/>
      <c r="BD4" s="145"/>
      <c r="BE4" s="145"/>
      <c r="BF4" s="145"/>
      <c r="BG4" s="145"/>
      <c r="BH4" s="5" t="s">
        <v>63</v>
      </c>
      <c r="BI4" s="5" t="s">
        <v>64</v>
      </c>
      <c r="BJ4" s="5" t="s">
        <v>65</v>
      </c>
      <c r="BK4" s="8">
        <v>62</v>
      </c>
      <c r="BL4" s="145"/>
      <c r="BM4" s="154"/>
      <c r="BN4" s="145"/>
      <c r="BO4" s="154"/>
      <c r="BP4" s="147"/>
      <c r="BQ4" s="145"/>
      <c r="BR4" s="147"/>
      <c r="BS4" s="147"/>
      <c r="BT4" s="185"/>
      <c r="BU4" s="163"/>
      <c r="BV4" s="163"/>
    </row>
    <row r="5" spans="1:74" ht="15.75" thickBot="1">
      <c r="A5" s="9">
        <v>1</v>
      </c>
      <c r="B5" s="10">
        <v>2</v>
      </c>
      <c r="C5" s="10"/>
      <c r="D5" s="8"/>
      <c r="E5" s="8">
        <v>4</v>
      </c>
      <c r="F5" s="5">
        <v>9</v>
      </c>
      <c r="G5" s="8">
        <v>10</v>
      </c>
      <c r="H5" s="5">
        <v>11</v>
      </c>
      <c r="I5" s="8">
        <v>12</v>
      </c>
      <c r="J5" s="5">
        <v>13</v>
      </c>
      <c r="K5" s="8">
        <v>14</v>
      </c>
      <c r="L5" s="11">
        <v>15</v>
      </c>
      <c r="M5" s="8"/>
      <c r="N5" s="8"/>
      <c r="O5" s="12">
        <v>16</v>
      </c>
      <c r="P5" s="4">
        <v>17</v>
      </c>
      <c r="Q5" s="10">
        <v>18</v>
      </c>
      <c r="R5" s="13"/>
      <c r="S5" s="13"/>
      <c r="T5" s="11">
        <v>19</v>
      </c>
      <c r="U5" s="8">
        <v>20</v>
      </c>
      <c r="V5" s="5">
        <v>21</v>
      </c>
      <c r="W5" s="10">
        <v>22</v>
      </c>
      <c r="X5" s="4">
        <v>23</v>
      </c>
      <c r="Y5" s="10">
        <v>24</v>
      </c>
      <c r="Z5" s="4">
        <v>25</v>
      </c>
      <c r="AA5" s="10">
        <v>26</v>
      </c>
      <c r="AB5" s="4">
        <v>27</v>
      </c>
      <c r="AC5" s="10">
        <v>28</v>
      </c>
      <c r="AD5" s="5">
        <v>29</v>
      </c>
      <c r="AE5" s="8">
        <v>30</v>
      </c>
      <c r="AF5" s="5">
        <v>31</v>
      </c>
      <c r="AG5" s="8">
        <v>32</v>
      </c>
      <c r="AH5" s="5">
        <v>33</v>
      </c>
      <c r="AI5" s="8">
        <v>34</v>
      </c>
      <c r="AJ5" s="5">
        <v>35</v>
      </c>
      <c r="AK5" s="8">
        <v>36</v>
      </c>
      <c r="AL5" s="5">
        <v>37</v>
      </c>
      <c r="AM5" s="8">
        <v>38</v>
      </c>
      <c r="AN5" s="5">
        <v>39</v>
      </c>
      <c r="AO5" s="8">
        <v>40</v>
      </c>
      <c r="AP5" s="5">
        <v>41</v>
      </c>
      <c r="AQ5" s="14">
        <v>42</v>
      </c>
      <c r="AR5" s="15">
        <v>43</v>
      </c>
      <c r="AS5" s="8">
        <v>44</v>
      </c>
      <c r="AT5" s="5">
        <v>45</v>
      </c>
      <c r="AU5" s="8">
        <v>46</v>
      </c>
      <c r="AV5" s="5">
        <v>47</v>
      </c>
      <c r="AW5" s="8">
        <v>48</v>
      </c>
      <c r="AX5" s="5">
        <v>49</v>
      </c>
      <c r="AY5" s="8">
        <v>50</v>
      </c>
      <c r="AZ5" s="5">
        <v>0</v>
      </c>
      <c r="BA5" s="8">
        <v>52</v>
      </c>
      <c r="BB5" s="5">
        <v>53</v>
      </c>
      <c r="BC5" s="8">
        <v>54</v>
      </c>
      <c r="BD5" s="5">
        <v>55</v>
      </c>
      <c r="BE5" s="8">
        <v>56</v>
      </c>
      <c r="BF5" s="5">
        <v>57</v>
      </c>
      <c r="BG5" s="8">
        <v>58</v>
      </c>
      <c r="BH5" s="5">
        <v>59</v>
      </c>
      <c r="BI5" s="8">
        <v>60</v>
      </c>
      <c r="BJ5" s="5">
        <v>61</v>
      </c>
      <c r="BK5" s="5">
        <v>62</v>
      </c>
      <c r="BL5" s="5">
        <v>63</v>
      </c>
      <c r="BM5" s="8">
        <v>64</v>
      </c>
      <c r="BN5" s="5">
        <v>65</v>
      </c>
      <c r="BO5" s="8">
        <v>66</v>
      </c>
      <c r="BP5" s="8">
        <v>68</v>
      </c>
      <c r="BQ5" s="5">
        <v>69</v>
      </c>
      <c r="BR5" s="8">
        <v>70</v>
      </c>
      <c r="BS5" s="5">
        <v>71</v>
      </c>
      <c r="BT5" s="8">
        <v>72</v>
      </c>
      <c r="BU5" s="5">
        <v>73</v>
      </c>
      <c r="BV5" s="8"/>
    </row>
    <row r="6" spans="1:74" ht="15.75" thickBot="1">
      <c r="A6" s="16">
        <v>1</v>
      </c>
      <c r="B6" s="17" t="s">
        <v>66</v>
      </c>
      <c r="C6" s="17">
        <v>1</v>
      </c>
      <c r="D6" s="18" t="s">
        <v>67</v>
      </c>
      <c r="E6" s="19" t="s">
        <v>68</v>
      </c>
      <c r="F6" s="20">
        <v>1972</v>
      </c>
      <c r="G6" s="20">
        <v>5</v>
      </c>
      <c r="H6" s="20">
        <v>4</v>
      </c>
      <c r="I6" s="21">
        <v>56</v>
      </c>
      <c r="J6" s="21">
        <v>120</v>
      </c>
      <c r="K6" s="21">
        <v>57</v>
      </c>
      <c r="L6" s="22">
        <f>'[1]Анк. 1'!H62+'[1]Анк. 1'!I62</f>
        <v>118</v>
      </c>
      <c r="M6" s="20">
        <v>2636.9</v>
      </c>
      <c r="N6" s="20">
        <f>'[1]Анк. 1'!E66</f>
        <v>0</v>
      </c>
      <c r="O6" s="23">
        <f>M6+N6</f>
        <v>2636.9</v>
      </c>
      <c r="P6" s="24"/>
      <c r="Q6" s="24"/>
      <c r="R6" s="25">
        <f>'[1]Анк. 1'!F65</f>
        <v>1800.0000000000005</v>
      </c>
      <c r="S6" s="25">
        <f>'[1]Анк. 1'!F66</f>
        <v>0</v>
      </c>
      <c r="T6" s="26">
        <f>R6+S6</f>
        <v>1800.0000000000005</v>
      </c>
      <c r="U6" s="20"/>
      <c r="V6" s="20"/>
      <c r="W6" s="27">
        <f t="shared" ref="W6:W69" si="0">O6+Q6</f>
        <v>2636.9</v>
      </c>
      <c r="X6" s="24">
        <f t="shared" ref="X6:X69" si="1">T6+V6</f>
        <v>1800.0000000000005</v>
      </c>
      <c r="Y6" s="24">
        <f t="shared" ref="Y6:Z41" si="2">W6</f>
        <v>2636.9</v>
      </c>
      <c r="Z6" s="24">
        <f t="shared" si="2"/>
        <v>1800.0000000000005</v>
      </c>
      <c r="AA6" s="24"/>
      <c r="AB6" s="24"/>
      <c r="AC6" s="24">
        <f t="shared" ref="AC6:AD15" si="3">Y6</f>
        <v>2636.9</v>
      </c>
      <c r="AD6" s="20">
        <f t="shared" si="3"/>
        <v>1800.0000000000005</v>
      </c>
      <c r="AE6" s="20"/>
      <c r="AF6" s="20"/>
      <c r="AG6" s="20"/>
      <c r="AH6" s="20"/>
      <c r="AI6" s="20"/>
      <c r="AJ6" s="20"/>
      <c r="AK6" s="26">
        <f t="shared" ref="AK6:AL41" si="4">Y6</f>
        <v>2636.9</v>
      </c>
      <c r="AL6" s="26">
        <f t="shared" si="4"/>
        <v>1800.0000000000005</v>
      </c>
      <c r="AM6" s="20"/>
      <c r="AN6" s="20"/>
      <c r="AO6" s="20"/>
      <c r="AP6" s="20"/>
      <c r="AQ6" s="28">
        <f t="shared" ref="AQ6:AR15" si="5">Y6</f>
        <v>2636.9</v>
      </c>
      <c r="AR6" s="28">
        <f t="shared" si="5"/>
        <v>1800.0000000000005</v>
      </c>
      <c r="AS6" s="20">
        <v>614.79999999999995</v>
      </c>
      <c r="AT6" s="20">
        <v>421</v>
      </c>
      <c r="AU6" s="20"/>
      <c r="AV6" s="20"/>
      <c r="AW6" s="20"/>
      <c r="AX6" s="20"/>
      <c r="AY6" s="20">
        <v>13</v>
      </c>
      <c r="AZ6" s="20">
        <v>10935622</v>
      </c>
      <c r="BA6" s="20"/>
      <c r="BB6" s="20"/>
      <c r="BC6" s="20">
        <f>12.5+12.5</f>
        <v>25</v>
      </c>
      <c r="BD6" s="20"/>
      <c r="BE6" s="20"/>
      <c r="BF6" s="20"/>
      <c r="BG6" s="20">
        <v>246.1</v>
      </c>
      <c r="BH6" s="20"/>
      <c r="BI6" s="20"/>
      <c r="BJ6" s="20"/>
      <c r="BK6" s="20"/>
      <c r="BL6" s="20"/>
      <c r="BM6" s="20"/>
      <c r="BN6" s="20"/>
      <c r="BO6" s="20"/>
      <c r="BP6" s="29">
        <f t="shared" ref="BP6:BP71" si="6">BT6*1.202</f>
        <v>652.32540000000006</v>
      </c>
      <c r="BQ6" s="20"/>
      <c r="BR6" s="30"/>
      <c r="BS6" s="31">
        <f t="shared" ref="BS6:BS20" si="7">BP6</f>
        <v>652.32540000000006</v>
      </c>
      <c r="BT6" s="31">
        <v>542.70000000000005</v>
      </c>
      <c r="BU6" s="20">
        <v>542.70000000000005</v>
      </c>
      <c r="BV6" s="20">
        <v>3796.1</v>
      </c>
    </row>
    <row r="7" spans="1:74" ht="15.75" thickBot="1">
      <c r="A7" s="16">
        <v>2</v>
      </c>
      <c r="B7" s="32" t="s">
        <v>66</v>
      </c>
      <c r="C7" s="32">
        <v>3</v>
      </c>
      <c r="D7" s="33" t="s">
        <v>69</v>
      </c>
      <c r="E7" s="19" t="s">
        <v>68</v>
      </c>
      <c r="F7" s="26">
        <v>1972</v>
      </c>
      <c r="G7" s="26">
        <v>5</v>
      </c>
      <c r="H7" s="26">
        <v>4</v>
      </c>
      <c r="I7" s="34">
        <v>78</v>
      </c>
      <c r="J7" s="34">
        <v>136</v>
      </c>
      <c r="K7" s="34">
        <v>78</v>
      </c>
      <c r="L7" s="22">
        <f>[1]Анк.3!H83+[1]Анк.3!I83</f>
        <v>124</v>
      </c>
      <c r="M7" s="26">
        <v>3043.2</v>
      </c>
      <c r="N7" s="26">
        <v>0</v>
      </c>
      <c r="O7" s="23">
        <v>3043.2</v>
      </c>
      <c r="P7" s="35"/>
      <c r="Q7" s="35"/>
      <c r="R7" s="36">
        <f>[1]Анк.3!F86</f>
        <v>1723.5999999999997</v>
      </c>
      <c r="S7" s="36">
        <v>0</v>
      </c>
      <c r="T7" s="26">
        <f t="shared" ref="T7:T73" si="8">R7+S7</f>
        <v>1723.5999999999997</v>
      </c>
      <c r="U7" s="26"/>
      <c r="V7" s="26"/>
      <c r="W7" s="37">
        <f t="shared" si="0"/>
        <v>3043.2</v>
      </c>
      <c r="X7" s="35">
        <f t="shared" si="1"/>
        <v>1723.5999999999997</v>
      </c>
      <c r="Y7" s="35">
        <f t="shared" si="2"/>
        <v>3043.2</v>
      </c>
      <c r="Z7" s="35">
        <f t="shared" si="2"/>
        <v>1723.5999999999997</v>
      </c>
      <c r="AA7" s="35"/>
      <c r="AB7" s="35"/>
      <c r="AC7" s="35">
        <f t="shared" si="3"/>
        <v>3043.2</v>
      </c>
      <c r="AD7" s="26">
        <f t="shared" si="3"/>
        <v>1723.5999999999997</v>
      </c>
      <c r="AE7" s="26"/>
      <c r="AF7" s="26"/>
      <c r="AG7" s="26"/>
      <c r="AH7" s="26"/>
      <c r="AI7" s="26"/>
      <c r="AJ7" s="26"/>
      <c r="AK7" s="26">
        <f t="shared" si="4"/>
        <v>3043.2</v>
      </c>
      <c r="AL7" s="26">
        <f t="shared" si="4"/>
        <v>1723.5999999999997</v>
      </c>
      <c r="AM7" s="26"/>
      <c r="AN7" s="26"/>
      <c r="AO7" s="26"/>
      <c r="AP7" s="26"/>
      <c r="AQ7" s="38">
        <f t="shared" si="5"/>
        <v>3043.2</v>
      </c>
      <c r="AR7" s="38">
        <f t="shared" si="5"/>
        <v>1723.5999999999997</v>
      </c>
      <c r="AS7" s="26">
        <v>819</v>
      </c>
      <c r="AT7" s="26">
        <v>522.5</v>
      </c>
      <c r="AU7" s="26"/>
      <c r="AV7" s="26"/>
      <c r="AW7" s="26"/>
      <c r="AX7" s="26"/>
      <c r="AY7" s="26">
        <v>20</v>
      </c>
      <c r="AZ7" s="26">
        <v>12196629</v>
      </c>
      <c r="BA7" s="26"/>
      <c r="BB7" s="26"/>
      <c r="BC7" s="26"/>
      <c r="BD7" s="26"/>
      <c r="BE7" s="26"/>
      <c r="BF7" s="26"/>
      <c r="BG7" s="26">
        <v>276.89999999999998</v>
      </c>
      <c r="BH7" s="26"/>
      <c r="BI7" s="26"/>
      <c r="BJ7" s="26"/>
      <c r="BK7" s="39"/>
      <c r="BL7" s="26"/>
      <c r="BM7" s="26"/>
      <c r="BN7" s="26"/>
      <c r="BO7" s="26"/>
      <c r="BP7" s="40">
        <f t="shared" si="6"/>
        <v>635.01659999999993</v>
      </c>
      <c r="BQ7" s="26"/>
      <c r="BR7" s="41"/>
      <c r="BS7" s="42">
        <f t="shared" si="7"/>
        <v>635.01659999999993</v>
      </c>
      <c r="BT7" s="42">
        <v>528.29999999999995</v>
      </c>
      <c r="BU7" s="26">
        <v>528.29999999999995</v>
      </c>
      <c r="BV7" s="26">
        <v>1236.9000000000001</v>
      </c>
    </row>
    <row r="8" spans="1:74">
      <c r="A8" s="16">
        <v>3</v>
      </c>
      <c r="B8" s="32" t="s">
        <v>66</v>
      </c>
      <c r="C8" s="32">
        <v>5</v>
      </c>
      <c r="D8" s="33" t="s">
        <v>67</v>
      </c>
      <c r="E8" s="19" t="s">
        <v>68</v>
      </c>
      <c r="F8" s="26">
        <v>1976</v>
      </c>
      <c r="G8" s="26">
        <v>5</v>
      </c>
      <c r="H8" s="26">
        <v>4</v>
      </c>
      <c r="I8" s="34">
        <v>55</v>
      </c>
      <c r="J8" s="34">
        <v>116</v>
      </c>
      <c r="K8" s="34">
        <v>55</v>
      </c>
      <c r="L8" s="22">
        <f>'[1]Анк. 5'!H62+'[1]Анк. 5'!I62</f>
        <v>121</v>
      </c>
      <c r="M8" s="26">
        <f>'[1]Анк. 5'!E65</f>
        <v>2039.8000000000002</v>
      </c>
      <c r="N8" s="26">
        <f>'[1]Анк. 5'!E66</f>
        <v>544.80000000000007</v>
      </c>
      <c r="O8" s="23">
        <v>2584.6999999999998</v>
      </c>
      <c r="P8" s="35"/>
      <c r="Q8" s="35"/>
      <c r="R8" s="36">
        <f>'[1]Анк. 5'!F65</f>
        <v>1403.2</v>
      </c>
      <c r="S8" s="36">
        <f>'[1]Анк. 5'!F66</f>
        <v>367.7</v>
      </c>
      <c r="T8" s="26">
        <f t="shared" si="8"/>
        <v>1770.9</v>
      </c>
      <c r="U8" s="26"/>
      <c r="V8" s="26"/>
      <c r="W8" s="37">
        <f t="shared" si="0"/>
        <v>2584.6999999999998</v>
      </c>
      <c r="X8" s="35">
        <f t="shared" si="1"/>
        <v>1770.9</v>
      </c>
      <c r="Y8" s="35">
        <f t="shared" si="2"/>
        <v>2584.6999999999998</v>
      </c>
      <c r="Z8" s="35">
        <f t="shared" si="2"/>
        <v>1770.9</v>
      </c>
      <c r="AA8" s="35"/>
      <c r="AB8" s="35"/>
      <c r="AC8" s="35">
        <f t="shared" si="3"/>
        <v>2584.6999999999998</v>
      </c>
      <c r="AD8" s="26">
        <f t="shared" si="3"/>
        <v>1770.9</v>
      </c>
      <c r="AE8" s="26"/>
      <c r="AF8" s="26"/>
      <c r="AG8" s="26"/>
      <c r="AH8" s="26"/>
      <c r="AI8" s="26"/>
      <c r="AJ8" s="26"/>
      <c r="AK8" s="26">
        <f t="shared" si="4"/>
        <v>2584.6999999999998</v>
      </c>
      <c r="AL8" s="26">
        <f t="shared" si="4"/>
        <v>1770.9</v>
      </c>
      <c r="AM8" s="26"/>
      <c r="AN8" s="26"/>
      <c r="AO8" s="26"/>
      <c r="AP8" s="26"/>
      <c r="AQ8" s="38">
        <f t="shared" si="5"/>
        <v>2584.6999999999998</v>
      </c>
      <c r="AR8" s="38">
        <f t="shared" si="5"/>
        <v>1770.9</v>
      </c>
      <c r="AS8" s="26">
        <v>1185</v>
      </c>
      <c r="AT8" s="26">
        <v>826.7</v>
      </c>
      <c r="AU8" s="26"/>
      <c r="AV8" s="26"/>
      <c r="AW8" s="26"/>
      <c r="AX8" s="26"/>
      <c r="AY8" s="26">
        <v>23</v>
      </c>
      <c r="AZ8" s="26">
        <v>11676481</v>
      </c>
      <c r="BA8" s="26">
        <v>122.6</v>
      </c>
      <c r="BB8" s="26"/>
      <c r="BC8" s="26">
        <v>13.2</v>
      </c>
      <c r="BD8" s="26"/>
      <c r="BE8" s="26"/>
      <c r="BF8" s="26"/>
      <c r="BG8" s="26">
        <v>299.2</v>
      </c>
      <c r="BH8" s="26"/>
      <c r="BI8" s="26"/>
      <c r="BJ8" s="26"/>
      <c r="BK8" s="39"/>
      <c r="BL8" s="26"/>
      <c r="BM8" s="26"/>
      <c r="BN8" s="26"/>
      <c r="BO8" s="26"/>
      <c r="BP8" s="40">
        <f t="shared" si="6"/>
        <v>660.37879999999996</v>
      </c>
      <c r="BQ8" s="26"/>
      <c r="BR8" s="41"/>
      <c r="BS8" s="42">
        <f t="shared" si="7"/>
        <v>660.37879999999996</v>
      </c>
      <c r="BT8" s="42">
        <v>549.4</v>
      </c>
      <c r="BU8" s="26">
        <v>549.4</v>
      </c>
      <c r="BV8" s="26">
        <v>2100.8000000000002</v>
      </c>
    </row>
    <row r="9" spans="1:74">
      <c r="A9" s="16">
        <v>4</v>
      </c>
      <c r="B9" s="43" t="s">
        <v>66</v>
      </c>
      <c r="C9" s="43">
        <v>7</v>
      </c>
      <c r="D9" s="44" t="s">
        <v>67</v>
      </c>
      <c r="E9" s="45" t="s">
        <v>68</v>
      </c>
      <c r="F9" s="46">
        <v>1974</v>
      </c>
      <c r="G9" s="46">
        <v>5</v>
      </c>
      <c r="H9" s="46">
        <v>4</v>
      </c>
      <c r="I9" s="47">
        <v>60</v>
      </c>
      <c r="J9" s="47">
        <v>120</v>
      </c>
      <c r="K9" s="47">
        <v>61</v>
      </c>
      <c r="L9" s="48">
        <f>[1]Анк.7!H66+[1]Анк.7!I66</f>
        <v>119</v>
      </c>
      <c r="M9" s="46">
        <f>[1]Анк.7!E69</f>
        <v>2697.1000000000004</v>
      </c>
      <c r="N9" s="46">
        <f>[1]Анк.7!E70</f>
        <v>0</v>
      </c>
      <c r="O9" s="49">
        <f t="shared" ref="O9:O71" si="9">M9+N9</f>
        <v>2697.1000000000004</v>
      </c>
      <c r="P9" s="46"/>
      <c r="Q9" s="46"/>
      <c r="R9" s="50">
        <f>[1]Анк.7!F69</f>
        <v>1830.2000000000003</v>
      </c>
      <c r="S9" s="50">
        <f>[1]Анк.7!F70</f>
        <v>0</v>
      </c>
      <c r="T9" s="51">
        <f t="shared" si="8"/>
        <v>1830.2000000000003</v>
      </c>
      <c r="U9" s="46"/>
      <c r="V9" s="46"/>
      <c r="W9" s="52">
        <f t="shared" si="0"/>
        <v>2697.1000000000004</v>
      </c>
      <c r="X9" s="46">
        <f t="shared" si="1"/>
        <v>1830.2000000000003</v>
      </c>
      <c r="Y9" s="46">
        <f t="shared" si="2"/>
        <v>2697.1000000000004</v>
      </c>
      <c r="Z9" s="46">
        <f t="shared" si="2"/>
        <v>1830.2000000000003</v>
      </c>
      <c r="AA9" s="46"/>
      <c r="AB9" s="46"/>
      <c r="AC9" s="46">
        <f t="shared" si="3"/>
        <v>2697.1000000000004</v>
      </c>
      <c r="AD9" s="46">
        <f t="shared" si="3"/>
        <v>1830.2000000000003</v>
      </c>
      <c r="AE9" s="46"/>
      <c r="AF9" s="46"/>
      <c r="AG9" s="46"/>
      <c r="AH9" s="46"/>
      <c r="AI9" s="46"/>
      <c r="AJ9" s="46"/>
      <c r="AK9" s="46">
        <f t="shared" si="4"/>
        <v>2697.1000000000004</v>
      </c>
      <c r="AL9" s="46">
        <f t="shared" si="4"/>
        <v>1830.2000000000003</v>
      </c>
      <c r="AM9" s="46"/>
      <c r="AN9" s="46"/>
      <c r="AO9" s="46"/>
      <c r="AP9" s="46"/>
      <c r="AQ9" s="53">
        <f t="shared" si="5"/>
        <v>2697.1000000000004</v>
      </c>
      <c r="AR9" s="53">
        <f t="shared" si="5"/>
        <v>1830.2000000000003</v>
      </c>
      <c r="AS9" s="46">
        <v>856.1</v>
      </c>
      <c r="AT9" s="46">
        <v>595.4</v>
      </c>
      <c r="AU9" s="46"/>
      <c r="AV9" s="46"/>
      <c r="AW9" s="46"/>
      <c r="AX9" s="46"/>
      <c r="AY9" s="46">
        <v>18</v>
      </c>
      <c r="AZ9" s="46">
        <v>9261702</v>
      </c>
      <c r="BA9" s="46"/>
      <c r="BB9" s="46"/>
      <c r="BC9" s="46"/>
      <c r="BD9" s="46"/>
      <c r="BE9" s="46"/>
      <c r="BF9" s="46"/>
      <c r="BG9" s="46">
        <v>311.60000000000002</v>
      </c>
      <c r="BH9" s="46"/>
      <c r="BI9" s="46"/>
      <c r="BJ9" s="46"/>
      <c r="BK9" s="46"/>
      <c r="BL9" s="46"/>
      <c r="BM9" s="46"/>
      <c r="BN9" s="46"/>
      <c r="BO9" s="46"/>
      <c r="BP9" s="54">
        <f t="shared" si="6"/>
        <v>657.37379999999996</v>
      </c>
      <c r="BQ9" s="46"/>
      <c r="BR9" s="55"/>
      <c r="BS9" s="56">
        <f t="shared" si="7"/>
        <v>657.37379999999996</v>
      </c>
      <c r="BT9" s="56">
        <v>546.9</v>
      </c>
      <c r="BU9" s="46">
        <v>546.9</v>
      </c>
      <c r="BV9" s="46">
        <v>2337.9</v>
      </c>
    </row>
    <row r="10" spans="1:74">
      <c r="A10" s="16">
        <v>5</v>
      </c>
      <c r="B10" s="43" t="s">
        <v>66</v>
      </c>
      <c r="C10" s="43">
        <v>9</v>
      </c>
      <c r="D10" s="44" t="s">
        <v>67</v>
      </c>
      <c r="E10" s="45" t="s">
        <v>68</v>
      </c>
      <c r="F10" s="46">
        <v>1974</v>
      </c>
      <c r="G10" s="46">
        <v>5</v>
      </c>
      <c r="H10" s="46">
        <v>4</v>
      </c>
      <c r="I10" s="47">
        <v>59</v>
      </c>
      <c r="J10" s="47">
        <v>121</v>
      </c>
      <c r="K10" s="47">
        <v>59</v>
      </c>
      <c r="L10" s="48">
        <f>[1]Анк.9!H65+[1]Анк.9!I65</f>
        <v>106</v>
      </c>
      <c r="M10" s="46">
        <f>[1]Анк.9!E68</f>
        <v>2627.0000000000005</v>
      </c>
      <c r="N10" s="46">
        <f>[1]Анк.9!E69</f>
        <v>60.4</v>
      </c>
      <c r="O10" s="49">
        <f t="shared" si="9"/>
        <v>2687.4000000000005</v>
      </c>
      <c r="P10" s="46"/>
      <c r="Q10" s="46"/>
      <c r="R10" s="50">
        <f>[1]Анк.9!F68</f>
        <v>1807.8</v>
      </c>
      <c r="S10" s="50">
        <f>[1]Анк.9!F69</f>
        <v>44.7</v>
      </c>
      <c r="T10" s="57">
        <f t="shared" si="8"/>
        <v>1852.5</v>
      </c>
      <c r="U10" s="46"/>
      <c r="V10" s="46"/>
      <c r="W10" s="52">
        <f t="shared" si="0"/>
        <v>2687.4000000000005</v>
      </c>
      <c r="X10" s="46">
        <f t="shared" si="1"/>
        <v>1852.5</v>
      </c>
      <c r="Y10" s="46">
        <f t="shared" si="2"/>
        <v>2687.4000000000005</v>
      </c>
      <c r="Z10" s="46">
        <f t="shared" si="2"/>
        <v>1852.5</v>
      </c>
      <c r="AA10" s="46"/>
      <c r="AB10" s="46"/>
      <c r="AC10" s="46">
        <f t="shared" si="3"/>
        <v>2687.4000000000005</v>
      </c>
      <c r="AD10" s="46">
        <f t="shared" si="3"/>
        <v>1852.5</v>
      </c>
      <c r="AE10" s="46"/>
      <c r="AF10" s="46"/>
      <c r="AG10" s="46"/>
      <c r="AH10" s="46"/>
      <c r="AI10" s="46"/>
      <c r="AJ10" s="46"/>
      <c r="AK10" s="46">
        <f t="shared" si="4"/>
        <v>2687.4000000000005</v>
      </c>
      <c r="AL10" s="46">
        <f t="shared" si="4"/>
        <v>1852.5</v>
      </c>
      <c r="AM10" s="46"/>
      <c r="AN10" s="46"/>
      <c r="AO10" s="46"/>
      <c r="AP10" s="46"/>
      <c r="AQ10" s="53">
        <f t="shared" si="5"/>
        <v>2687.4000000000005</v>
      </c>
      <c r="AR10" s="53">
        <f t="shared" si="5"/>
        <v>1852.5</v>
      </c>
      <c r="AS10" s="46">
        <v>1178.0999999999999</v>
      </c>
      <c r="AT10" s="46">
        <v>843.1</v>
      </c>
      <c r="AU10" s="46"/>
      <c r="AV10" s="46"/>
      <c r="AW10" s="46"/>
      <c r="AX10" s="46"/>
      <c r="AY10" s="46">
        <v>23</v>
      </c>
      <c r="AZ10" s="46">
        <v>10463292</v>
      </c>
      <c r="BA10" s="46">
        <v>43.5</v>
      </c>
      <c r="BB10" s="46"/>
      <c r="BC10" s="46"/>
      <c r="BD10" s="46"/>
      <c r="BE10" s="46"/>
      <c r="BF10" s="46"/>
      <c r="BG10" s="46">
        <v>272</v>
      </c>
      <c r="BH10" s="46"/>
      <c r="BI10" s="46"/>
      <c r="BJ10" s="46"/>
      <c r="BK10" s="58"/>
      <c r="BL10" s="46"/>
      <c r="BM10" s="46"/>
      <c r="BN10" s="46"/>
      <c r="BO10" s="46"/>
      <c r="BP10" s="54">
        <f t="shared" si="6"/>
        <v>656.53240000000005</v>
      </c>
      <c r="BQ10" s="46"/>
      <c r="BR10" s="55"/>
      <c r="BS10" s="56">
        <f t="shared" si="7"/>
        <v>656.53240000000005</v>
      </c>
      <c r="BT10" s="56">
        <v>546.20000000000005</v>
      </c>
      <c r="BU10" s="46">
        <v>546.20000000000005</v>
      </c>
      <c r="BV10" s="46">
        <v>3318.4</v>
      </c>
    </row>
    <row r="11" spans="1:74">
      <c r="A11" s="16">
        <v>6</v>
      </c>
      <c r="B11" s="32" t="s">
        <v>66</v>
      </c>
      <c r="C11" s="32">
        <v>11</v>
      </c>
      <c r="D11" s="33" t="s">
        <v>67</v>
      </c>
      <c r="E11" s="59" t="s">
        <v>68</v>
      </c>
      <c r="F11" s="39">
        <v>1974</v>
      </c>
      <c r="G11" s="26">
        <v>5</v>
      </c>
      <c r="H11" s="26">
        <v>4</v>
      </c>
      <c r="I11" s="60">
        <v>59</v>
      </c>
      <c r="J11" s="60">
        <v>120</v>
      </c>
      <c r="K11" s="60">
        <v>60</v>
      </c>
      <c r="L11" s="22">
        <f>[1]Анк.11!H65+[1]Анк.11!I65</f>
        <v>107</v>
      </c>
      <c r="M11" s="39">
        <v>2538.9</v>
      </c>
      <c r="N11" s="39">
        <v>151.69999999999999</v>
      </c>
      <c r="O11" s="61">
        <v>2690.4</v>
      </c>
      <c r="P11" s="62"/>
      <c r="Q11" s="35"/>
      <c r="R11" s="36">
        <f>[1]Анк.11!F68</f>
        <v>1781.3</v>
      </c>
      <c r="S11" s="36">
        <f>[1]Анк.11!F69</f>
        <v>106.4</v>
      </c>
      <c r="T11" s="26">
        <f t="shared" si="8"/>
        <v>1887.7</v>
      </c>
      <c r="U11" s="39"/>
      <c r="V11" s="39"/>
      <c r="W11" s="37">
        <f t="shared" si="0"/>
        <v>2690.4</v>
      </c>
      <c r="X11" s="35">
        <f t="shared" si="1"/>
        <v>1887.7</v>
      </c>
      <c r="Y11" s="35">
        <f t="shared" si="2"/>
        <v>2690.4</v>
      </c>
      <c r="Z11" s="35">
        <f t="shared" si="2"/>
        <v>1887.7</v>
      </c>
      <c r="AA11" s="62"/>
      <c r="AB11" s="62"/>
      <c r="AC11" s="35">
        <f t="shared" si="3"/>
        <v>2690.4</v>
      </c>
      <c r="AD11" s="26">
        <f t="shared" si="3"/>
        <v>1887.7</v>
      </c>
      <c r="AE11" s="39"/>
      <c r="AF11" s="39"/>
      <c r="AG11" s="39"/>
      <c r="AH11" s="39"/>
      <c r="AI11" s="39"/>
      <c r="AJ11" s="39"/>
      <c r="AK11" s="26">
        <f t="shared" si="4"/>
        <v>2690.4</v>
      </c>
      <c r="AL11" s="26">
        <f t="shared" si="4"/>
        <v>1887.7</v>
      </c>
      <c r="AM11" s="39"/>
      <c r="AN11" s="39"/>
      <c r="AO11" s="39"/>
      <c r="AP11" s="39"/>
      <c r="AQ11" s="38">
        <f t="shared" si="5"/>
        <v>2690.4</v>
      </c>
      <c r="AR11" s="38">
        <f t="shared" si="5"/>
        <v>1887.7</v>
      </c>
      <c r="AS11" s="39">
        <v>1038.3</v>
      </c>
      <c r="AT11" s="39">
        <v>740.2</v>
      </c>
      <c r="AU11" s="39"/>
      <c r="AV11" s="39"/>
      <c r="AW11" s="39"/>
      <c r="AX11" s="39"/>
      <c r="AY11" s="39">
        <v>21</v>
      </c>
      <c r="AZ11" s="39">
        <v>9570829</v>
      </c>
      <c r="BA11" s="39"/>
      <c r="BB11" s="39"/>
      <c r="BC11" s="39"/>
      <c r="BD11" s="39"/>
      <c r="BE11" s="39"/>
      <c r="BF11" s="39"/>
      <c r="BG11" s="39">
        <v>280</v>
      </c>
      <c r="BH11" s="39"/>
      <c r="BI11" s="39"/>
      <c r="BJ11" s="39"/>
      <c r="BK11" s="26"/>
      <c r="BL11" s="39"/>
      <c r="BM11" s="39"/>
      <c r="BN11" s="39"/>
      <c r="BO11" s="39"/>
      <c r="BP11" s="40">
        <f t="shared" si="6"/>
        <v>665.54740000000004</v>
      </c>
      <c r="BQ11" s="39"/>
      <c r="BR11" s="63"/>
      <c r="BS11" s="42">
        <f t="shared" si="7"/>
        <v>665.54740000000004</v>
      </c>
      <c r="BT11" s="42">
        <v>553.70000000000005</v>
      </c>
      <c r="BU11" s="39">
        <v>553.70000000000005</v>
      </c>
      <c r="BV11" s="39">
        <v>2284.5</v>
      </c>
    </row>
    <row r="12" spans="1:74">
      <c r="A12" s="16">
        <v>7</v>
      </c>
      <c r="B12" s="32" t="s">
        <v>66</v>
      </c>
      <c r="C12" s="32">
        <v>13</v>
      </c>
      <c r="D12" s="33" t="s">
        <v>67</v>
      </c>
      <c r="E12" s="59" t="s">
        <v>68</v>
      </c>
      <c r="F12" s="26">
        <v>1974</v>
      </c>
      <c r="G12" s="26">
        <v>5</v>
      </c>
      <c r="H12" s="26">
        <v>4</v>
      </c>
      <c r="I12" s="34">
        <v>59</v>
      </c>
      <c r="J12" s="34">
        <v>117</v>
      </c>
      <c r="K12" s="34">
        <v>60</v>
      </c>
      <c r="L12" s="22">
        <f>[1]Анк.13!H66+[1]Анк.13!I66</f>
        <v>112</v>
      </c>
      <c r="M12" s="26">
        <v>2523</v>
      </c>
      <c r="N12" s="26">
        <v>136</v>
      </c>
      <c r="O12" s="23">
        <f t="shared" si="9"/>
        <v>2659</v>
      </c>
      <c r="P12" s="35"/>
      <c r="Q12" s="35"/>
      <c r="R12" s="36">
        <f>[1]Анк.13!F69</f>
        <v>1669.6999999999994</v>
      </c>
      <c r="S12" s="36">
        <f>[1]Анк.13!F70</f>
        <v>139.5</v>
      </c>
      <c r="T12" s="26">
        <f t="shared" si="8"/>
        <v>1809.1999999999994</v>
      </c>
      <c r="U12" s="26"/>
      <c r="V12" s="26"/>
      <c r="W12" s="37">
        <f t="shared" si="0"/>
        <v>2659</v>
      </c>
      <c r="X12" s="35">
        <f t="shared" si="1"/>
        <v>1809.1999999999994</v>
      </c>
      <c r="Y12" s="35">
        <f t="shared" si="2"/>
        <v>2659</v>
      </c>
      <c r="Z12" s="35">
        <f t="shared" si="2"/>
        <v>1809.1999999999994</v>
      </c>
      <c r="AA12" s="35"/>
      <c r="AB12" s="35"/>
      <c r="AC12" s="35">
        <f t="shared" si="3"/>
        <v>2659</v>
      </c>
      <c r="AD12" s="26">
        <f t="shared" si="3"/>
        <v>1809.1999999999994</v>
      </c>
      <c r="AE12" s="26"/>
      <c r="AF12" s="26"/>
      <c r="AG12" s="26"/>
      <c r="AH12" s="26"/>
      <c r="AI12" s="26"/>
      <c r="AJ12" s="26"/>
      <c r="AK12" s="26">
        <f t="shared" si="4"/>
        <v>2659</v>
      </c>
      <c r="AL12" s="26">
        <f t="shared" si="4"/>
        <v>1809.1999999999994</v>
      </c>
      <c r="AM12" s="26"/>
      <c r="AN12" s="26"/>
      <c r="AO12" s="26"/>
      <c r="AP12" s="26"/>
      <c r="AQ12" s="38">
        <f t="shared" si="5"/>
        <v>2659</v>
      </c>
      <c r="AR12" s="38">
        <f t="shared" si="5"/>
        <v>1809.1999999999994</v>
      </c>
      <c r="AS12" s="26">
        <v>995.8</v>
      </c>
      <c r="AT12" s="26">
        <v>676.5</v>
      </c>
      <c r="AU12" s="26"/>
      <c r="AV12" s="26"/>
      <c r="AW12" s="26"/>
      <c r="AX12" s="26"/>
      <c r="AY12" s="26">
        <v>22</v>
      </c>
      <c r="AZ12" s="26">
        <v>9543672</v>
      </c>
      <c r="BA12" s="26"/>
      <c r="BB12" s="26"/>
      <c r="BC12" s="26"/>
      <c r="BD12" s="26"/>
      <c r="BE12" s="26"/>
      <c r="BF12" s="26">
        <v>61.7</v>
      </c>
      <c r="BG12" s="26">
        <v>281</v>
      </c>
      <c r="BH12" s="26"/>
      <c r="BI12" s="26"/>
      <c r="BJ12" s="26"/>
      <c r="BK12" s="39"/>
      <c r="BL12" s="26"/>
      <c r="BM12" s="26"/>
      <c r="BN12" s="26"/>
      <c r="BO12" s="26"/>
      <c r="BP12" s="40">
        <f t="shared" si="6"/>
        <v>668.19179999999994</v>
      </c>
      <c r="BQ12" s="26"/>
      <c r="BR12" s="41"/>
      <c r="BS12" s="42">
        <f t="shared" si="7"/>
        <v>668.19179999999994</v>
      </c>
      <c r="BT12" s="42">
        <v>555.9</v>
      </c>
      <c r="BU12" s="26">
        <v>555.9</v>
      </c>
      <c r="BV12" s="26">
        <v>2745.8</v>
      </c>
    </row>
    <row r="13" spans="1:74">
      <c r="A13" s="16">
        <v>8</v>
      </c>
      <c r="B13" s="43" t="s">
        <v>66</v>
      </c>
      <c r="C13" s="43">
        <v>17</v>
      </c>
      <c r="D13" s="44" t="s">
        <v>67</v>
      </c>
      <c r="E13" s="45" t="s">
        <v>68</v>
      </c>
      <c r="F13" s="58">
        <v>1975</v>
      </c>
      <c r="G13" s="46">
        <v>5</v>
      </c>
      <c r="H13" s="46">
        <v>8</v>
      </c>
      <c r="I13" s="64">
        <v>111</v>
      </c>
      <c r="J13" s="65">
        <v>228</v>
      </c>
      <c r="K13" s="64">
        <v>111</v>
      </c>
      <c r="L13" s="48">
        <f>[1]Анк.17!H117+[1]Анк.17!I117</f>
        <v>250</v>
      </c>
      <c r="M13" s="58">
        <f>[1]Анк.17!E120</f>
        <v>4713.5</v>
      </c>
      <c r="N13" s="58">
        <f>[1]Анк.17!E121</f>
        <v>521.19999999999993</v>
      </c>
      <c r="O13" s="49">
        <f t="shared" si="9"/>
        <v>5234.7</v>
      </c>
      <c r="P13" s="58"/>
      <c r="Q13" s="46">
        <f>92-44.2</f>
        <v>47.8</v>
      </c>
      <c r="R13" s="50">
        <f>[1]Анк.17!F120</f>
        <v>3249.3000000000006</v>
      </c>
      <c r="S13" s="50">
        <f>[1]Анк.17!F121</f>
        <v>356.2</v>
      </c>
      <c r="T13" s="46">
        <f t="shared" si="8"/>
        <v>3605.5000000000005</v>
      </c>
      <c r="U13" s="58"/>
      <c r="V13" s="58">
        <f>60.5-27.8</f>
        <v>32.700000000000003</v>
      </c>
      <c r="W13" s="52">
        <f t="shared" si="0"/>
        <v>5282.5</v>
      </c>
      <c r="X13" s="46">
        <f t="shared" si="1"/>
        <v>3638.2000000000003</v>
      </c>
      <c r="Y13" s="46">
        <f t="shared" si="2"/>
        <v>5282.5</v>
      </c>
      <c r="Z13" s="46">
        <f t="shared" si="2"/>
        <v>3638.2000000000003</v>
      </c>
      <c r="AA13" s="58"/>
      <c r="AB13" s="58"/>
      <c r="AC13" s="46">
        <f t="shared" si="3"/>
        <v>5282.5</v>
      </c>
      <c r="AD13" s="46">
        <f t="shared" si="3"/>
        <v>3638.2000000000003</v>
      </c>
      <c r="AE13" s="58"/>
      <c r="AF13" s="58"/>
      <c r="AG13" s="58"/>
      <c r="AH13" s="58"/>
      <c r="AI13" s="58"/>
      <c r="AJ13" s="58"/>
      <c r="AK13" s="46">
        <f t="shared" si="4"/>
        <v>5282.5</v>
      </c>
      <c r="AL13" s="46">
        <f t="shared" si="4"/>
        <v>3638.2000000000003</v>
      </c>
      <c r="AM13" s="58"/>
      <c r="AN13" s="58"/>
      <c r="AO13" s="58"/>
      <c r="AP13" s="58"/>
      <c r="AQ13" s="53">
        <f t="shared" si="5"/>
        <v>5282.5</v>
      </c>
      <c r="AR13" s="53">
        <f t="shared" si="5"/>
        <v>3638.2000000000003</v>
      </c>
      <c r="AS13" s="58">
        <v>4031.5</v>
      </c>
      <c r="AT13" s="58">
        <v>2795.3</v>
      </c>
      <c r="AU13" s="58"/>
      <c r="AV13" s="58"/>
      <c r="AW13" s="58"/>
      <c r="AX13" s="58"/>
      <c r="AY13" s="58">
        <v>84</v>
      </c>
      <c r="AZ13" s="58">
        <v>23848105</v>
      </c>
      <c r="BA13" s="58"/>
      <c r="BB13" s="58">
        <v>61.7</v>
      </c>
      <c r="BC13" s="58">
        <v>13.2</v>
      </c>
      <c r="BD13" s="58"/>
      <c r="BE13" s="58"/>
      <c r="BF13" s="58"/>
      <c r="BG13" s="58">
        <v>578</v>
      </c>
      <c r="BH13" s="58"/>
      <c r="BI13" s="58"/>
      <c r="BJ13" s="58"/>
      <c r="BK13" s="46"/>
      <c r="BL13" s="58"/>
      <c r="BM13" s="58"/>
      <c r="BN13" s="58"/>
      <c r="BO13" s="58"/>
      <c r="BP13" s="54">
        <f t="shared" si="6"/>
        <v>1263.0616</v>
      </c>
      <c r="BQ13" s="58"/>
      <c r="BR13" s="66"/>
      <c r="BS13" s="56">
        <f t="shared" si="7"/>
        <v>1263.0616</v>
      </c>
      <c r="BT13" s="56">
        <v>1050.8</v>
      </c>
      <c r="BU13" s="58">
        <v>1050.8</v>
      </c>
      <c r="BV13" s="67">
        <v>4028</v>
      </c>
    </row>
    <row r="14" spans="1:74">
      <c r="A14" s="16">
        <v>9</v>
      </c>
      <c r="B14" s="32" t="s">
        <v>66</v>
      </c>
      <c r="C14" s="32" t="s">
        <v>70</v>
      </c>
      <c r="D14" s="33" t="s">
        <v>67</v>
      </c>
      <c r="E14" s="59" t="s">
        <v>68</v>
      </c>
      <c r="F14" s="26">
        <v>1976</v>
      </c>
      <c r="G14" s="26">
        <v>5</v>
      </c>
      <c r="H14" s="26">
        <v>4</v>
      </c>
      <c r="I14" s="34">
        <v>60</v>
      </c>
      <c r="J14" s="34">
        <v>120</v>
      </c>
      <c r="K14" s="34">
        <v>60</v>
      </c>
      <c r="L14" s="22">
        <f>[1]Анк.11А!H65+[1]Анк.11А!I65</f>
        <v>118</v>
      </c>
      <c r="M14" s="26">
        <f>[1]Анк.11А!E68</f>
        <v>2531.0999999999995</v>
      </c>
      <c r="N14" s="26">
        <f>[1]Анк.11А!E69</f>
        <v>180.3</v>
      </c>
      <c r="O14" s="23">
        <f t="shared" si="9"/>
        <v>2711.3999999999996</v>
      </c>
      <c r="P14" s="35"/>
      <c r="Q14" s="35"/>
      <c r="R14" s="36">
        <f>[1]Анк.11А!F68</f>
        <v>1702.6000000000001</v>
      </c>
      <c r="S14" s="36">
        <f>[1]Анк.11А!F69</f>
        <v>119.69999999999999</v>
      </c>
      <c r="T14" s="26">
        <f t="shared" si="8"/>
        <v>1822.3000000000002</v>
      </c>
      <c r="U14" s="26"/>
      <c r="V14" s="26"/>
      <c r="W14" s="37">
        <f t="shared" si="0"/>
        <v>2711.3999999999996</v>
      </c>
      <c r="X14" s="35">
        <f t="shared" si="1"/>
        <v>1822.3000000000002</v>
      </c>
      <c r="Y14" s="35">
        <f t="shared" si="2"/>
        <v>2711.3999999999996</v>
      </c>
      <c r="Z14" s="35">
        <f t="shared" si="2"/>
        <v>1822.3000000000002</v>
      </c>
      <c r="AA14" s="35"/>
      <c r="AB14" s="35"/>
      <c r="AC14" s="35">
        <f t="shared" si="3"/>
        <v>2711.3999999999996</v>
      </c>
      <c r="AD14" s="26">
        <f t="shared" si="3"/>
        <v>1822.3000000000002</v>
      </c>
      <c r="AE14" s="26"/>
      <c r="AF14" s="26"/>
      <c r="AG14" s="26"/>
      <c r="AH14" s="26"/>
      <c r="AI14" s="26"/>
      <c r="AJ14" s="26"/>
      <c r="AK14" s="26">
        <f t="shared" si="4"/>
        <v>2711.3999999999996</v>
      </c>
      <c r="AL14" s="26">
        <f t="shared" si="4"/>
        <v>1822.3000000000002</v>
      </c>
      <c r="AM14" s="26"/>
      <c r="AN14" s="26"/>
      <c r="AO14" s="26"/>
      <c r="AP14" s="26"/>
      <c r="AQ14" s="38">
        <f t="shared" si="5"/>
        <v>2711.3999999999996</v>
      </c>
      <c r="AR14" s="38">
        <f t="shared" si="5"/>
        <v>1822.3000000000002</v>
      </c>
      <c r="AS14" s="26">
        <v>2237.5</v>
      </c>
      <c r="AT14" s="26">
        <v>1508.2</v>
      </c>
      <c r="AU14" s="26"/>
      <c r="AV14" s="26"/>
      <c r="AW14" s="26"/>
      <c r="AX14" s="26"/>
      <c r="AY14" s="26">
        <v>49</v>
      </c>
      <c r="AZ14" s="26">
        <v>10577107</v>
      </c>
      <c r="BA14" s="26"/>
      <c r="BB14" s="26"/>
      <c r="BC14" s="26"/>
      <c r="BD14" s="26"/>
      <c r="BE14" s="26"/>
      <c r="BF14" s="26"/>
      <c r="BG14" s="26">
        <v>317.60000000000002</v>
      </c>
      <c r="BH14" s="26"/>
      <c r="BI14" s="26"/>
      <c r="BJ14" s="26"/>
      <c r="BK14" s="26"/>
      <c r="BL14" s="26"/>
      <c r="BM14" s="26"/>
      <c r="BN14" s="26"/>
      <c r="BO14" s="26"/>
      <c r="BP14" s="40">
        <f t="shared" si="6"/>
        <v>652.20519999999999</v>
      </c>
      <c r="BQ14" s="26"/>
      <c r="BR14" s="41"/>
      <c r="BS14" s="42">
        <f t="shared" si="7"/>
        <v>652.20519999999999</v>
      </c>
      <c r="BT14" s="42">
        <v>542.6</v>
      </c>
      <c r="BU14" s="26">
        <v>542.6</v>
      </c>
      <c r="BV14" s="26">
        <v>2931.1</v>
      </c>
    </row>
    <row r="15" spans="1:74">
      <c r="A15" s="16">
        <v>10</v>
      </c>
      <c r="B15" s="32" t="s">
        <v>66</v>
      </c>
      <c r="C15" s="32" t="s">
        <v>71</v>
      </c>
      <c r="D15" s="33" t="s">
        <v>67</v>
      </c>
      <c r="E15" s="59" t="s">
        <v>68</v>
      </c>
      <c r="F15" s="26">
        <v>1976</v>
      </c>
      <c r="G15" s="26">
        <v>5</v>
      </c>
      <c r="H15" s="26">
        <v>4</v>
      </c>
      <c r="I15" s="34">
        <v>60</v>
      </c>
      <c r="J15" s="34">
        <v>118</v>
      </c>
      <c r="K15" s="34">
        <v>60</v>
      </c>
      <c r="L15" s="22">
        <f>[1]Анк.17А!H65+[1]Анк.17А!I65</f>
        <v>118</v>
      </c>
      <c r="M15" s="26">
        <f>[1]Анк.17А!E68</f>
        <v>2600.5000000000014</v>
      </c>
      <c r="N15" s="26">
        <f>[1]Анк.17А!E69</f>
        <v>140.69999999999999</v>
      </c>
      <c r="O15" s="23">
        <f t="shared" si="9"/>
        <v>2741.2000000000012</v>
      </c>
      <c r="P15" s="35"/>
      <c r="Q15" s="35"/>
      <c r="R15" s="36">
        <f>[1]Анк.17А!F68</f>
        <v>1750.7000000000003</v>
      </c>
      <c r="S15" s="36">
        <f>[1]Анк.17А!F69</f>
        <v>95.7</v>
      </c>
      <c r="T15" s="26">
        <f t="shared" si="8"/>
        <v>1846.4000000000003</v>
      </c>
      <c r="U15" s="26"/>
      <c r="V15" s="26"/>
      <c r="W15" s="37">
        <f t="shared" si="0"/>
        <v>2741.2000000000012</v>
      </c>
      <c r="X15" s="35">
        <f t="shared" si="1"/>
        <v>1846.4000000000003</v>
      </c>
      <c r="Y15" s="35">
        <f t="shared" si="2"/>
        <v>2741.2000000000012</v>
      </c>
      <c r="Z15" s="35">
        <f t="shared" si="2"/>
        <v>1846.4000000000003</v>
      </c>
      <c r="AA15" s="35"/>
      <c r="AB15" s="35"/>
      <c r="AC15" s="35">
        <f t="shared" si="3"/>
        <v>2741.2000000000012</v>
      </c>
      <c r="AD15" s="26">
        <f t="shared" si="3"/>
        <v>1846.4000000000003</v>
      </c>
      <c r="AE15" s="26"/>
      <c r="AF15" s="26"/>
      <c r="AG15" s="26"/>
      <c r="AH15" s="26"/>
      <c r="AI15" s="26"/>
      <c r="AJ15" s="26"/>
      <c r="AK15" s="26">
        <f t="shared" si="4"/>
        <v>2741.2000000000012</v>
      </c>
      <c r="AL15" s="26">
        <f t="shared" si="4"/>
        <v>1846.4000000000003</v>
      </c>
      <c r="AM15" s="26"/>
      <c r="AN15" s="26"/>
      <c r="AO15" s="26"/>
      <c r="AP15" s="26"/>
      <c r="AQ15" s="38">
        <f t="shared" si="5"/>
        <v>2741.2000000000012</v>
      </c>
      <c r="AR15" s="38">
        <f t="shared" si="5"/>
        <v>1846.4000000000003</v>
      </c>
      <c r="AS15" s="26">
        <v>2183.3000000000002</v>
      </c>
      <c r="AT15" s="26">
        <v>1467</v>
      </c>
      <c r="AU15" s="26"/>
      <c r="AV15" s="26"/>
      <c r="AW15" s="26"/>
      <c r="AX15" s="26"/>
      <c r="AY15" s="26">
        <v>48</v>
      </c>
      <c r="AZ15" s="26">
        <v>11833322</v>
      </c>
      <c r="BA15" s="26"/>
      <c r="BB15" s="26"/>
      <c r="BC15" s="26"/>
      <c r="BD15" s="26"/>
      <c r="BE15" s="26"/>
      <c r="BF15" s="26"/>
      <c r="BG15" s="26">
        <v>300.8</v>
      </c>
      <c r="BH15" s="26"/>
      <c r="BI15" s="26"/>
      <c r="BJ15" s="26"/>
      <c r="BK15" s="26"/>
      <c r="BL15" s="26"/>
      <c r="BM15" s="26"/>
      <c r="BN15" s="26"/>
      <c r="BO15" s="26"/>
      <c r="BP15" s="40">
        <f t="shared" si="6"/>
        <v>655.81119999999999</v>
      </c>
      <c r="BQ15" s="26"/>
      <c r="BR15" s="41"/>
      <c r="BS15" s="42">
        <f t="shared" si="7"/>
        <v>655.81119999999999</v>
      </c>
      <c r="BT15" s="42">
        <v>545.6</v>
      </c>
      <c r="BU15" s="26">
        <v>545.6</v>
      </c>
      <c r="BV15" s="26">
        <v>3033.5</v>
      </c>
    </row>
    <row r="16" spans="1:74">
      <c r="A16" s="16">
        <v>11</v>
      </c>
      <c r="B16" s="68" t="s">
        <v>66</v>
      </c>
      <c r="C16" s="68" t="s">
        <v>72</v>
      </c>
      <c r="D16" s="33" t="s">
        <v>73</v>
      </c>
      <c r="E16" s="59" t="s">
        <v>68</v>
      </c>
      <c r="F16" s="26">
        <v>1994</v>
      </c>
      <c r="G16" s="26">
        <v>6</v>
      </c>
      <c r="H16" s="26">
        <v>1</v>
      </c>
      <c r="I16" s="34">
        <v>27</v>
      </c>
      <c r="J16" s="34">
        <v>54</v>
      </c>
      <c r="K16" s="34">
        <v>27</v>
      </c>
      <c r="L16" s="22">
        <f>'[1]Анк. 3Б'!H34+'[1]Анк. 3Б'!I34</f>
        <v>49</v>
      </c>
      <c r="M16" s="26">
        <f>'[1]Анк. 3Б'!E37</f>
        <v>1437.6000000000001</v>
      </c>
      <c r="N16" s="26">
        <f>'[1]Анк. 3Б'!E38</f>
        <v>0</v>
      </c>
      <c r="O16" s="35">
        <v>1437.6</v>
      </c>
      <c r="P16" s="26"/>
      <c r="Q16" s="26"/>
      <c r="R16" s="36">
        <f>'[1]Анк. 3Б'!F37</f>
        <v>786.7</v>
      </c>
      <c r="S16" s="36">
        <f>'[1]Анк. 3Б'!F38</f>
        <v>0</v>
      </c>
      <c r="T16" s="26">
        <f t="shared" si="8"/>
        <v>786.7</v>
      </c>
      <c r="U16" s="26"/>
      <c r="V16" s="26"/>
      <c r="W16" s="37">
        <f t="shared" si="0"/>
        <v>1437.6</v>
      </c>
      <c r="X16" s="35">
        <f t="shared" si="1"/>
        <v>786.7</v>
      </c>
      <c r="Y16" s="35">
        <f t="shared" si="2"/>
        <v>1437.6</v>
      </c>
      <c r="Z16" s="35">
        <f t="shared" si="2"/>
        <v>786.7</v>
      </c>
      <c r="AA16" s="26"/>
      <c r="AB16" s="26"/>
      <c r="AC16" s="35"/>
      <c r="AD16" s="26"/>
      <c r="AE16" s="26"/>
      <c r="AF16" s="26"/>
      <c r="AG16" s="26">
        <v>1438</v>
      </c>
      <c r="AH16" s="26">
        <v>786.7</v>
      </c>
      <c r="AI16" s="26"/>
      <c r="AJ16" s="26"/>
      <c r="AK16" s="26">
        <f t="shared" si="4"/>
        <v>1437.6</v>
      </c>
      <c r="AL16" s="26">
        <f t="shared" si="4"/>
        <v>786.7</v>
      </c>
      <c r="AM16" s="26"/>
      <c r="AN16" s="26"/>
      <c r="AO16" s="26">
        <v>1438</v>
      </c>
      <c r="AP16" s="26">
        <v>786.7</v>
      </c>
      <c r="AQ16" s="38"/>
      <c r="AR16" s="38"/>
      <c r="AS16" s="26">
        <v>1333.1</v>
      </c>
      <c r="AT16" s="26">
        <v>729.1</v>
      </c>
      <c r="AU16" s="26"/>
      <c r="AV16" s="26"/>
      <c r="AW16" s="26"/>
      <c r="AX16" s="26"/>
      <c r="AY16" s="26">
        <v>25</v>
      </c>
      <c r="AZ16" s="26">
        <v>3630483</v>
      </c>
      <c r="BA16" s="26"/>
      <c r="BB16" s="26">
        <f>66.7+339</f>
        <v>405.7</v>
      </c>
      <c r="BC16" s="26"/>
      <c r="BD16" s="26"/>
      <c r="BE16" s="26"/>
      <c r="BF16" s="26"/>
      <c r="BG16" s="26">
        <v>184.95</v>
      </c>
      <c r="BH16" s="26"/>
      <c r="BI16" s="26"/>
      <c r="BJ16" s="26"/>
      <c r="BK16" s="26"/>
      <c r="BL16" s="26"/>
      <c r="BM16" s="26"/>
      <c r="BN16" s="26"/>
      <c r="BO16" s="26"/>
      <c r="BP16" s="40">
        <f t="shared" si="6"/>
        <v>365.64839999999998</v>
      </c>
      <c r="BQ16" s="26"/>
      <c r="BR16" s="41"/>
      <c r="BS16" s="42">
        <f t="shared" si="7"/>
        <v>365.64839999999998</v>
      </c>
      <c r="BT16" s="42">
        <v>304.2</v>
      </c>
      <c r="BU16" s="26">
        <v>304.2</v>
      </c>
      <c r="BV16" s="69">
        <v>1690</v>
      </c>
    </row>
    <row r="17" spans="1:74">
      <c r="A17" s="16">
        <v>12</v>
      </c>
      <c r="B17" s="68" t="s">
        <v>66</v>
      </c>
      <c r="C17" s="68" t="s">
        <v>74</v>
      </c>
      <c r="D17" s="33" t="s">
        <v>67</v>
      </c>
      <c r="E17" s="59" t="s">
        <v>68</v>
      </c>
      <c r="F17" s="39">
        <v>1974</v>
      </c>
      <c r="G17" s="26">
        <v>5</v>
      </c>
      <c r="H17" s="26">
        <v>4</v>
      </c>
      <c r="I17" s="60">
        <v>60</v>
      </c>
      <c r="J17" s="60">
        <v>120</v>
      </c>
      <c r="K17" s="60">
        <v>60</v>
      </c>
      <c r="L17" s="22">
        <f>'[1]Анк. 5А'!H64+'[1]Анк. 5А'!I64</f>
        <v>101</v>
      </c>
      <c r="M17" s="39">
        <v>2395.6</v>
      </c>
      <c r="N17" s="39">
        <f>'[1]Анк. 5А'!E68</f>
        <v>299.40000000000003</v>
      </c>
      <c r="O17" s="23">
        <v>2695</v>
      </c>
      <c r="P17" s="62"/>
      <c r="Q17" s="35"/>
      <c r="R17" s="36">
        <f>'[1]Анк. 5А'!F67</f>
        <v>1611.6000000000004</v>
      </c>
      <c r="S17" s="36">
        <f>'[1]Анк. 5А'!F68</f>
        <v>203.10000000000002</v>
      </c>
      <c r="T17" s="26">
        <f t="shared" si="8"/>
        <v>1814.7000000000003</v>
      </c>
      <c r="U17" s="39"/>
      <c r="V17" s="39"/>
      <c r="W17" s="37">
        <f t="shared" si="0"/>
        <v>2695</v>
      </c>
      <c r="X17" s="35">
        <f t="shared" si="1"/>
        <v>1814.7000000000003</v>
      </c>
      <c r="Y17" s="35">
        <f t="shared" si="2"/>
        <v>2695</v>
      </c>
      <c r="Z17" s="35">
        <f t="shared" si="2"/>
        <v>1814.7000000000003</v>
      </c>
      <c r="AA17" s="62"/>
      <c r="AB17" s="62"/>
      <c r="AC17" s="35">
        <f t="shared" ref="AC17:AD33" si="10">Y17</f>
        <v>2695</v>
      </c>
      <c r="AD17" s="26">
        <f t="shared" si="10"/>
        <v>1814.7000000000003</v>
      </c>
      <c r="AE17" s="39"/>
      <c r="AF17" s="39"/>
      <c r="AG17" s="39"/>
      <c r="AH17" s="39"/>
      <c r="AI17" s="39"/>
      <c r="AJ17" s="39"/>
      <c r="AK17" s="26">
        <f t="shared" si="4"/>
        <v>2695</v>
      </c>
      <c r="AL17" s="26">
        <f t="shared" si="4"/>
        <v>1814.7000000000003</v>
      </c>
      <c r="AM17" s="39"/>
      <c r="AN17" s="39"/>
      <c r="AO17" s="39"/>
      <c r="AP17" s="39"/>
      <c r="AQ17" s="38">
        <f t="shared" ref="AQ17:AR33" si="11">Y17</f>
        <v>2695</v>
      </c>
      <c r="AR17" s="38">
        <f t="shared" si="11"/>
        <v>1814.7000000000003</v>
      </c>
      <c r="AS17" s="39">
        <v>960</v>
      </c>
      <c r="AT17" s="39">
        <v>658</v>
      </c>
      <c r="AU17" s="39"/>
      <c r="AV17" s="39"/>
      <c r="AW17" s="39"/>
      <c r="AX17" s="39"/>
      <c r="AY17" s="39">
        <v>21</v>
      </c>
      <c r="AZ17" s="39">
        <v>10029496</v>
      </c>
      <c r="BA17" s="39"/>
      <c r="BB17" s="39"/>
      <c r="BC17" s="39"/>
      <c r="BD17" s="39"/>
      <c r="BE17" s="39"/>
      <c r="BF17" s="39"/>
      <c r="BG17" s="39">
        <v>280</v>
      </c>
      <c r="BH17" s="39"/>
      <c r="BI17" s="39"/>
      <c r="BJ17" s="39"/>
      <c r="BK17" s="26"/>
      <c r="BL17" s="39"/>
      <c r="BM17" s="39"/>
      <c r="BN17" s="39"/>
      <c r="BO17" s="39"/>
      <c r="BP17" s="40">
        <f t="shared" si="6"/>
        <v>658.81619999999998</v>
      </c>
      <c r="BQ17" s="39"/>
      <c r="BR17" s="63"/>
      <c r="BS17" s="42">
        <f t="shared" si="7"/>
        <v>658.81619999999998</v>
      </c>
      <c r="BT17" s="42">
        <v>548.1</v>
      </c>
      <c r="BU17" s="39">
        <v>548.1</v>
      </c>
      <c r="BV17" s="39">
        <v>5257.7</v>
      </c>
    </row>
    <row r="18" spans="1:74">
      <c r="A18" s="16">
        <v>13</v>
      </c>
      <c r="B18" s="32" t="s">
        <v>75</v>
      </c>
      <c r="C18" s="32">
        <v>12</v>
      </c>
      <c r="D18" s="33" t="s">
        <v>67</v>
      </c>
      <c r="E18" s="59" t="s">
        <v>68</v>
      </c>
      <c r="F18" s="39">
        <v>1971</v>
      </c>
      <c r="G18" s="26">
        <v>5</v>
      </c>
      <c r="H18" s="26">
        <v>6</v>
      </c>
      <c r="I18" s="60">
        <v>90</v>
      </c>
      <c r="J18" s="60">
        <v>219</v>
      </c>
      <c r="K18" s="60">
        <v>90</v>
      </c>
      <c r="L18" s="70">
        <f>[1]Горьк.12!H95+[1]Горьк.12!I95</f>
        <v>189</v>
      </c>
      <c r="M18" s="39">
        <v>4261.3</v>
      </c>
      <c r="N18" s="39">
        <f>[1]Горьк.12!E99</f>
        <v>149.30000000000001</v>
      </c>
      <c r="O18" s="23">
        <v>4410.6000000000004</v>
      </c>
      <c r="P18" s="62"/>
      <c r="Q18" s="62"/>
      <c r="R18" s="36">
        <f>[1]Горьк.12!F98</f>
        <v>2907.3000000000011</v>
      </c>
      <c r="S18" s="36">
        <f>[1]Горьк.12!F99</f>
        <v>105.1</v>
      </c>
      <c r="T18" s="26">
        <f t="shared" si="8"/>
        <v>3012.400000000001</v>
      </c>
      <c r="U18" s="39"/>
      <c r="V18" s="39"/>
      <c r="W18" s="37">
        <f t="shared" si="0"/>
        <v>4410.6000000000004</v>
      </c>
      <c r="X18" s="35">
        <f t="shared" si="1"/>
        <v>3012.400000000001</v>
      </c>
      <c r="Y18" s="35">
        <f t="shared" si="2"/>
        <v>4410.6000000000004</v>
      </c>
      <c r="Z18" s="35">
        <f t="shared" si="2"/>
        <v>3012.400000000001</v>
      </c>
      <c r="AA18" s="62"/>
      <c r="AB18" s="62"/>
      <c r="AC18" s="35">
        <f t="shared" si="10"/>
        <v>4410.6000000000004</v>
      </c>
      <c r="AD18" s="26">
        <f t="shared" si="10"/>
        <v>3012.400000000001</v>
      </c>
      <c r="AE18" s="39"/>
      <c r="AF18" s="39"/>
      <c r="AG18" s="39"/>
      <c r="AH18" s="39"/>
      <c r="AI18" s="39"/>
      <c r="AJ18" s="39"/>
      <c r="AK18" s="26">
        <f t="shared" si="4"/>
        <v>4410.6000000000004</v>
      </c>
      <c r="AL18" s="26">
        <f t="shared" si="4"/>
        <v>3012.400000000001</v>
      </c>
      <c r="AM18" s="39"/>
      <c r="AN18" s="39"/>
      <c r="AO18" s="39"/>
      <c r="AP18" s="39"/>
      <c r="AQ18" s="38">
        <f t="shared" si="11"/>
        <v>4410.6000000000004</v>
      </c>
      <c r="AR18" s="38">
        <f t="shared" si="11"/>
        <v>3012.400000000001</v>
      </c>
      <c r="AS18" s="39">
        <v>1670</v>
      </c>
      <c r="AT18" s="39">
        <v>1158.8</v>
      </c>
      <c r="AU18" s="39"/>
      <c r="AV18" s="39"/>
      <c r="AW18" s="39"/>
      <c r="AX18" s="39"/>
      <c r="AY18" s="39">
        <v>33</v>
      </c>
      <c r="AZ18" s="39">
        <v>18328358</v>
      </c>
      <c r="BA18" s="39"/>
      <c r="BB18" s="39"/>
      <c r="BC18" s="39"/>
      <c r="BD18" s="39"/>
      <c r="BE18" s="39"/>
      <c r="BF18" s="39"/>
      <c r="BG18" s="39">
        <v>439.8</v>
      </c>
      <c r="BH18" s="39"/>
      <c r="BI18" s="39"/>
      <c r="BJ18" s="39"/>
      <c r="BK18" s="26"/>
      <c r="BL18" s="39"/>
      <c r="BM18" s="39"/>
      <c r="BN18" s="39"/>
      <c r="BO18" s="39"/>
      <c r="BP18" s="40">
        <f t="shared" si="6"/>
        <v>1058.8417999999999</v>
      </c>
      <c r="BQ18" s="39"/>
      <c r="BR18" s="63"/>
      <c r="BS18" s="42">
        <f t="shared" si="7"/>
        <v>1058.8417999999999</v>
      </c>
      <c r="BT18" s="42">
        <v>880.9</v>
      </c>
      <c r="BU18" s="39">
        <v>880.9</v>
      </c>
      <c r="BV18" s="39">
        <v>3305.36</v>
      </c>
    </row>
    <row r="19" spans="1:74">
      <c r="A19" s="16">
        <v>14</v>
      </c>
      <c r="B19" s="43" t="s">
        <v>75</v>
      </c>
      <c r="C19" s="43">
        <v>14</v>
      </c>
      <c r="D19" s="44" t="s">
        <v>67</v>
      </c>
      <c r="E19" s="45" t="s">
        <v>68</v>
      </c>
      <c r="F19" s="46">
        <v>1969</v>
      </c>
      <c r="G19" s="46">
        <v>5</v>
      </c>
      <c r="H19" s="46">
        <v>6</v>
      </c>
      <c r="I19" s="47">
        <v>90</v>
      </c>
      <c r="J19" s="47">
        <v>220</v>
      </c>
      <c r="K19" s="47">
        <v>91</v>
      </c>
      <c r="L19" s="48">
        <f>[1]Горьк.14!H97+[1]Горьк.14!I97</f>
        <v>191</v>
      </c>
      <c r="M19" s="46">
        <f>[1]Горьк.14!E100</f>
        <v>3998.2000000000016</v>
      </c>
      <c r="N19" s="46">
        <f>[1]Горьк.14!E101</f>
        <v>343.6</v>
      </c>
      <c r="O19" s="49">
        <f t="shared" si="9"/>
        <v>4341.800000000002</v>
      </c>
      <c r="P19" s="46"/>
      <c r="Q19" s="46"/>
      <c r="R19" s="50">
        <f>[1]Горьк.14!F100</f>
        <v>2744.3</v>
      </c>
      <c r="S19" s="50">
        <f>[1]Горьк.14!F101</f>
        <v>238.20000000000002</v>
      </c>
      <c r="T19" s="46">
        <f t="shared" si="8"/>
        <v>2982.5</v>
      </c>
      <c r="U19" s="46"/>
      <c r="V19" s="46"/>
      <c r="W19" s="52">
        <f t="shared" si="0"/>
        <v>4341.800000000002</v>
      </c>
      <c r="X19" s="46">
        <f t="shared" si="1"/>
        <v>2982.5</v>
      </c>
      <c r="Y19" s="46">
        <f t="shared" si="2"/>
        <v>4341.800000000002</v>
      </c>
      <c r="Z19" s="46">
        <f t="shared" si="2"/>
        <v>2982.5</v>
      </c>
      <c r="AA19" s="46"/>
      <c r="AB19" s="46"/>
      <c r="AC19" s="46">
        <f t="shared" si="10"/>
        <v>4341.800000000002</v>
      </c>
      <c r="AD19" s="46">
        <f t="shared" si="10"/>
        <v>2982.5</v>
      </c>
      <c r="AE19" s="46"/>
      <c r="AF19" s="46"/>
      <c r="AG19" s="46"/>
      <c r="AH19" s="46"/>
      <c r="AI19" s="46"/>
      <c r="AJ19" s="46"/>
      <c r="AK19" s="46">
        <f t="shared" si="4"/>
        <v>4341.800000000002</v>
      </c>
      <c r="AL19" s="46">
        <f t="shared" si="4"/>
        <v>2982.5</v>
      </c>
      <c r="AM19" s="46"/>
      <c r="AN19" s="46"/>
      <c r="AO19" s="46"/>
      <c r="AP19" s="46"/>
      <c r="AQ19" s="53">
        <f t="shared" si="11"/>
        <v>4341.800000000002</v>
      </c>
      <c r="AR19" s="53">
        <f t="shared" si="11"/>
        <v>2982.5</v>
      </c>
      <c r="AS19" s="46">
        <v>1408</v>
      </c>
      <c r="AT19" s="46">
        <v>979.5</v>
      </c>
      <c r="AU19" s="46"/>
      <c r="AV19" s="46"/>
      <c r="AW19" s="46"/>
      <c r="AX19" s="46"/>
      <c r="AY19" s="46">
        <v>28</v>
      </c>
      <c r="AZ19" s="46">
        <v>19491506</v>
      </c>
      <c r="BA19" s="46"/>
      <c r="BB19" s="46"/>
      <c r="BC19" s="46"/>
      <c r="BD19" s="46"/>
      <c r="BE19" s="46"/>
      <c r="BF19" s="46"/>
      <c r="BG19" s="46">
        <v>477.6</v>
      </c>
      <c r="BH19" s="46"/>
      <c r="BI19" s="46"/>
      <c r="BJ19" s="46"/>
      <c r="BK19" s="46"/>
      <c r="BL19" s="46"/>
      <c r="BM19" s="46"/>
      <c r="BN19" s="46"/>
      <c r="BO19" s="46"/>
      <c r="BP19" s="54">
        <f t="shared" si="6"/>
        <v>1069.1789999999999</v>
      </c>
      <c r="BQ19" s="46"/>
      <c r="BR19" s="55"/>
      <c r="BS19" s="56">
        <f t="shared" si="7"/>
        <v>1069.1789999999999</v>
      </c>
      <c r="BT19" s="55">
        <v>889.5</v>
      </c>
      <c r="BU19" s="46">
        <v>889.5</v>
      </c>
      <c r="BV19" s="46">
        <v>3577.85</v>
      </c>
    </row>
    <row r="20" spans="1:74">
      <c r="A20" s="16">
        <v>15</v>
      </c>
      <c r="B20" s="43" t="s">
        <v>75</v>
      </c>
      <c r="C20" s="43">
        <v>16</v>
      </c>
      <c r="D20" s="44" t="s">
        <v>67</v>
      </c>
      <c r="E20" s="45" t="s">
        <v>68</v>
      </c>
      <c r="F20" s="58">
        <v>1969</v>
      </c>
      <c r="G20" s="46">
        <v>5</v>
      </c>
      <c r="H20" s="46">
        <v>4</v>
      </c>
      <c r="I20" s="65">
        <v>59</v>
      </c>
      <c r="J20" s="65">
        <v>117</v>
      </c>
      <c r="K20" s="65">
        <v>59</v>
      </c>
      <c r="L20" s="48">
        <f>[1]Горьк.16!H65+[1]Горьк.16!I65</f>
        <v>109</v>
      </c>
      <c r="M20" s="58">
        <f>[1]Горьк.16!E68</f>
        <v>2488.599999999999</v>
      </c>
      <c r="N20" s="58">
        <v>148.6</v>
      </c>
      <c r="O20" s="49">
        <v>2637.2</v>
      </c>
      <c r="P20" s="58"/>
      <c r="Q20" s="58"/>
      <c r="R20" s="50">
        <f>[1]Горьк.16!F68</f>
        <v>1681.5</v>
      </c>
      <c r="S20" s="50">
        <f>[1]Горьк.16!F69</f>
        <v>92.3</v>
      </c>
      <c r="T20" s="46">
        <f t="shared" si="8"/>
        <v>1773.8</v>
      </c>
      <c r="U20" s="58"/>
      <c r="V20" s="58"/>
      <c r="W20" s="52">
        <f t="shared" si="0"/>
        <v>2637.2</v>
      </c>
      <c r="X20" s="46">
        <f t="shared" si="1"/>
        <v>1773.8</v>
      </c>
      <c r="Y20" s="46">
        <f t="shared" si="2"/>
        <v>2637.2</v>
      </c>
      <c r="Z20" s="46">
        <f t="shared" si="2"/>
        <v>1773.8</v>
      </c>
      <c r="AA20" s="58"/>
      <c r="AB20" s="58"/>
      <c r="AC20" s="46">
        <f t="shared" si="10"/>
        <v>2637.2</v>
      </c>
      <c r="AD20" s="46">
        <f t="shared" si="10"/>
        <v>1773.8</v>
      </c>
      <c r="AE20" s="58"/>
      <c r="AF20" s="58"/>
      <c r="AG20" s="58"/>
      <c r="AH20" s="58"/>
      <c r="AI20" s="58"/>
      <c r="AJ20" s="58"/>
      <c r="AK20" s="46">
        <f t="shared" si="4"/>
        <v>2637.2</v>
      </c>
      <c r="AL20" s="46">
        <f t="shared" si="4"/>
        <v>1773.8</v>
      </c>
      <c r="AM20" s="58"/>
      <c r="AN20" s="58"/>
      <c r="AO20" s="58"/>
      <c r="AP20" s="58"/>
      <c r="AQ20" s="53">
        <f t="shared" si="11"/>
        <v>2637.2</v>
      </c>
      <c r="AR20" s="53">
        <f t="shared" si="11"/>
        <v>1773.8</v>
      </c>
      <c r="AS20" s="58"/>
      <c r="AT20" s="58"/>
      <c r="AU20" s="58"/>
      <c r="AV20" s="58"/>
      <c r="AW20" s="58"/>
      <c r="AX20" s="58"/>
      <c r="AY20" s="58"/>
      <c r="AZ20" s="58">
        <v>10493882</v>
      </c>
      <c r="BA20" s="58"/>
      <c r="BB20" s="58">
        <v>61.1</v>
      </c>
      <c r="BC20" s="58"/>
      <c r="BD20" s="58"/>
      <c r="BE20" s="58"/>
      <c r="BF20" s="58"/>
      <c r="BG20" s="58">
        <v>320</v>
      </c>
      <c r="BH20" s="58"/>
      <c r="BI20" s="58"/>
      <c r="BJ20" s="58"/>
      <c r="BK20" s="46"/>
      <c r="BL20" s="58"/>
      <c r="BM20" s="58"/>
      <c r="BN20" s="58"/>
      <c r="BO20" s="58"/>
      <c r="BP20" s="54">
        <f t="shared" si="6"/>
        <v>657.49400000000003</v>
      </c>
      <c r="BQ20" s="58"/>
      <c r="BR20" s="66"/>
      <c r="BS20" s="56">
        <f t="shared" si="7"/>
        <v>657.49400000000003</v>
      </c>
      <c r="BT20" s="66">
        <v>547</v>
      </c>
      <c r="BU20" s="58">
        <v>547</v>
      </c>
      <c r="BV20" s="58">
        <v>2524.3000000000002</v>
      </c>
    </row>
    <row r="21" spans="1:74">
      <c r="A21" s="16">
        <v>16</v>
      </c>
      <c r="B21" s="43" t="s">
        <v>75</v>
      </c>
      <c r="C21" s="43">
        <v>18</v>
      </c>
      <c r="D21" s="44" t="s">
        <v>67</v>
      </c>
      <c r="E21" s="45" t="s">
        <v>68</v>
      </c>
      <c r="F21" s="46">
        <v>1969</v>
      </c>
      <c r="G21" s="46">
        <v>5</v>
      </c>
      <c r="H21" s="46">
        <v>6</v>
      </c>
      <c r="I21" s="47">
        <v>90</v>
      </c>
      <c r="J21" s="47">
        <v>219</v>
      </c>
      <c r="K21" s="47">
        <v>93</v>
      </c>
      <c r="L21" s="48">
        <f>[1]Горьк.18!H101+[1]Горьк.18!I101</f>
        <v>233</v>
      </c>
      <c r="M21" s="46">
        <f>[1]Горьк.18!E104</f>
        <v>3890.0499999999988</v>
      </c>
      <c r="N21" s="46">
        <f>[1]Горьк.18!E105</f>
        <v>511.15</v>
      </c>
      <c r="O21" s="49">
        <f t="shared" si="9"/>
        <v>4401.1999999999989</v>
      </c>
      <c r="P21" s="46"/>
      <c r="Q21" s="46"/>
      <c r="R21" s="50">
        <f>[1]Горьк.18!F104</f>
        <v>2664.7</v>
      </c>
      <c r="S21" s="50">
        <f>[1]Горьк.18!F105</f>
        <v>352.29999999999995</v>
      </c>
      <c r="T21" s="46">
        <f t="shared" si="8"/>
        <v>3017</v>
      </c>
      <c r="U21" s="46"/>
      <c r="V21" s="46"/>
      <c r="W21" s="52">
        <f t="shared" si="0"/>
        <v>4401.1999999999989</v>
      </c>
      <c r="X21" s="46">
        <f t="shared" si="1"/>
        <v>3017</v>
      </c>
      <c r="Y21" s="46">
        <f t="shared" si="2"/>
        <v>4401.1999999999989</v>
      </c>
      <c r="Z21" s="46">
        <f t="shared" si="2"/>
        <v>3017</v>
      </c>
      <c r="AA21" s="46"/>
      <c r="AB21" s="46"/>
      <c r="AC21" s="46">
        <f t="shared" si="10"/>
        <v>4401.1999999999989</v>
      </c>
      <c r="AD21" s="46">
        <f t="shared" si="10"/>
        <v>3017</v>
      </c>
      <c r="AE21" s="46"/>
      <c r="AF21" s="46"/>
      <c r="AG21" s="46"/>
      <c r="AH21" s="46"/>
      <c r="AI21" s="46"/>
      <c r="AJ21" s="46"/>
      <c r="AK21" s="46">
        <f t="shared" si="4"/>
        <v>4401.1999999999989</v>
      </c>
      <c r="AL21" s="46">
        <f t="shared" si="4"/>
        <v>3017</v>
      </c>
      <c r="AM21" s="46"/>
      <c r="AN21" s="46"/>
      <c r="AO21" s="46"/>
      <c r="AP21" s="46"/>
      <c r="AQ21" s="53">
        <f t="shared" si="11"/>
        <v>4401.1999999999989</v>
      </c>
      <c r="AR21" s="53">
        <f t="shared" si="11"/>
        <v>3017</v>
      </c>
      <c r="AS21" s="46">
        <v>1421.2</v>
      </c>
      <c r="AT21" s="46">
        <v>983.9</v>
      </c>
      <c r="AU21" s="46"/>
      <c r="AV21" s="46"/>
      <c r="AW21" s="46"/>
      <c r="AX21" s="46"/>
      <c r="AY21" s="46">
        <v>28</v>
      </c>
      <c r="AZ21" s="46">
        <v>18367675</v>
      </c>
      <c r="BA21" s="46"/>
      <c r="BB21" s="46"/>
      <c r="BC21" s="46"/>
      <c r="BD21" s="46"/>
      <c r="BE21" s="46"/>
      <c r="BF21" s="46"/>
      <c r="BG21" s="46">
        <v>446.3</v>
      </c>
      <c r="BH21" s="46"/>
      <c r="BI21" s="46"/>
      <c r="BJ21" s="46"/>
      <c r="BK21" s="46"/>
      <c r="BL21" s="46"/>
      <c r="BM21" s="46"/>
      <c r="BN21" s="46"/>
      <c r="BO21" s="46"/>
      <c r="BP21" s="54">
        <f t="shared" si="6"/>
        <v>1069.1789999999999</v>
      </c>
      <c r="BQ21" s="71">
        <f>BP21</f>
        <v>1069.1789999999999</v>
      </c>
      <c r="BR21" s="55"/>
      <c r="BS21" s="56"/>
      <c r="BT21" s="54">
        <v>889.5</v>
      </c>
      <c r="BU21" s="46">
        <v>889.5</v>
      </c>
      <c r="BV21" s="46">
        <v>3731.7</v>
      </c>
    </row>
    <row r="22" spans="1:74">
      <c r="A22" s="16">
        <v>17</v>
      </c>
      <c r="B22" s="43" t="s">
        <v>75</v>
      </c>
      <c r="C22" s="43">
        <v>20</v>
      </c>
      <c r="D22" s="44" t="s">
        <v>67</v>
      </c>
      <c r="E22" s="45" t="s">
        <v>68</v>
      </c>
      <c r="F22" s="46">
        <v>1968</v>
      </c>
      <c r="G22" s="46">
        <v>5</v>
      </c>
      <c r="H22" s="46">
        <v>6</v>
      </c>
      <c r="I22" s="47">
        <v>89</v>
      </c>
      <c r="J22" s="47">
        <v>216</v>
      </c>
      <c r="K22" s="47">
        <v>89</v>
      </c>
      <c r="L22" s="48">
        <f>[1]Горьк.20!H95+[1]Горьк.20!I95</f>
        <v>198</v>
      </c>
      <c r="M22" s="46">
        <v>4017.5</v>
      </c>
      <c r="N22" s="46">
        <f>[1]Горьк.20!E99</f>
        <v>345.70000000000005</v>
      </c>
      <c r="O22" s="49">
        <v>4363.2</v>
      </c>
      <c r="P22" s="46"/>
      <c r="Q22" s="46">
        <f>44.2-44.2</f>
        <v>0</v>
      </c>
      <c r="R22" s="50">
        <f>[1]Горьк.20!F98</f>
        <v>2804.6</v>
      </c>
      <c r="S22" s="50">
        <f>[1]Горьк.20!F99</f>
        <v>240.7</v>
      </c>
      <c r="T22" s="46">
        <f t="shared" si="8"/>
        <v>3045.2999999999997</v>
      </c>
      <c r="U22" s="46"/>
      <c r="V22" s="46">
        <f>29.9-29.9</f>
        <v>0</v>
      </c>
      <c r="W22" s="52">
        <f t="shared" si="0"/>
        <v>4363.2</v>
      </c>
      <c r="X22" s="46">
        <f t="shared" si="1"/>
        <v>3045.2999999999997</v>
      </c>
      <c r="Y22" s="46">
        <f t="shared" si="2"/>
        <v>4363.2</v>
      </c>
      <c r="Z22" s="46">
        <f t="shared" si="2"/>
        <v>3045.2999999999997</v>
      </c>
      <c r="AA22" s="46"/>
      <c r="AB22" s="46"/>
      <c r="AC22" s="46">
        <f t="shared" si="10"/>
        <v>4363.2</v>
      </c>
      <c r="AD22" s="46">
        <f t="shared" si="10"/>
        <v>3045.2999999999997</v>
      </c>
      <c r="AE22" s="46"/>
      <c r="AF22" s="46"/>
      <c r="AG22" s="46"/>
      <c r="AH22" s="46"/>
      <c r="AI22" s="46"/>
      <c r="AJ22" s="46"/>
      <c r="AK22" s="46">
        <f t="shared" si="4"/>
        <v>4363.2</v>
      </c>
      <c r="AL22" s="46">
        <f t="shared" si="4"/>
        <v>3045.2999999999997</v>
      </c>
      <c r="AM22" s="46"/>
      <c r="AN22" s="46"/>
      <c r="AO22" s="46"/>
      <c r="AP22" s="46"/>
      <c r="AQ22" s="53">
        <f t="shared" si="11"/>
        <v>4363.2</v>
      </c>
      <c r="AR22" s="53">
        <f t="shared" si="11"/>
        <v>3045.2999999999997</v>
      </c>
      <c r="AS22" s="46"/>
      <c r="AT22" s="46"/>
      <c r="AU22" s="46"/>
      <c r="AV22" s="46"/>
      <c r="AW22" s="46"/>
      <c r="AX22" s="46"/>
      <c r="AY22" s="46"/>
      <c r="AZ22" s="46">
        <v>11998173</v>
      </c>
      <c r="BA22" s="46"/>
      <c r="BB22" s="46">
        <v>44.1</v>
      </c>
      <c r="BC22" s="46"/>
      <c r="BD22" s="46"/>
      <c r="BE22" s="46"/>
      <c r="BF22" s="46"/>
      <c r="BG22" s="46">
        <v>442.8</v>
      </c>
      <c r="BH22" s="46"/>
      <c r="BI22" s="46"/>
      <c r="BJ22" s="46"/>
      <c r="BK22" s="58"/>
      <c r="BL22" s="46"/>
      <c r="BM22" s="46"/>
      <c r="BN22" s="46"/>
      <c r="BO22" s="46"/>
      <c r="BP22" s="54">
        <f t="shared" si="6"/>
        <v>1065.5729999999999</v>
      </c>
      <c r="BQ22" s="46"/>
      <c r="BR22" s="55"/>
      <c r="BS22" s="56">
        <f>BP22</f>
        <v>1065.5729999999999</v>
      </c>
      <c r="BT22" s="54">
        <v>886.5</v>
      </c>
      <c r="BU22" s="46">
        <v>886.5</v>
      </c>
      <c r="BV22" s="46">
        <v>4080.7</v>
      </c>
    </row>
    <row r="23" spans="1:74">
      <c r="A23" s="16">
        <v>18</v>
      </c>
      <c r="B23" s="43" t="s">
        <v>75</v>
      </c>
      <c r="C23" s="43">
        <v>22</v>
      </c>
      <c r="D23" s="44" t="s">
        <v>67</v>
      </c>
      <c r="E23" s="45" t="s">
        <v>68</v>
      </c>
      <c r="F23" s="58">
        <v>1968</v>
      </c>
      <c r="G23" s="46">
        <v>5</v>
      </c>
      <c r="H23" s="46">
        <v>4</v>
      </c>
      <c r="I23" s="65">
        <v>60</v>
      </c>
      <c r="J23" s="65">
        <v>120</v>
      </c>
      <c r="K23" s="65">
        <v>60</v>
      </c>
      <c r="L23" s="48">
        <f>[1]Горьк.22!H67+[1]Горьк.22!I67</f>
        <v>129</v>
      </c>
      <c r="M23" s="58">
        <f>[1]Горьк.22!E70</f>
        <v>2555.2000000000003</v>
      </c>
      <c r="N23" s="58">
        <f>[1]Горьк.22!E71</f>
        <v>166.4</v>
      </c>
      <c r="O23" s="49">
        <f t="shared" si="9"/>
        <v>2721.6000000000004</v>
      </c>
      <c r="P23" s="58"/>
      <c r="Q23" s="58"/>
      <c r="R23" s="50">
        <f>[1]Горьк.22!F70</f>
        <v>1721.2999999999997</v>
      </c>
      <c r="S23" s="50">
        <f>[1]Горьк.22!F71</f>
        <v>110.2</v>
      </c>
      <c r="T23" s="46">
        <f t="shared" si="8"/>
        <v>1831.4999999999998</v>
      </c>
      <c r="U23" s="58"/>
      <c r="V23" s="58"/>
      <c r="W23" s="52">
        <f t="shared" si="0"/>
        <v>2721.6000000000004</v>
      </c>
      <c r="X23" s="46">
        <f t="shared" si="1"/>
        <v>1831.4999999999998</v>
      </c>
      <c r="Y23" s="46">
        <f t="shared" si="2"/>
        <v>2721.6000000000004</v>
      </c>
      <c r="Z23" s="46">
        <f t="shared" si="2"/>
        <v>1831.4999999999998</v>
      </c>
      <c r="AA23" s="58"/>
      <c r="AB23" s="58"/>
      <c r="AC23" s="46">
        <f t="shared" si="10"/>
        <v>2721.6000000000004</v>
      </c>
      <c r="AD23" s="46">
        <f t="shared" si="10"/>
        <v>1831.4999999999998</v>
      </c>
      <c r="AE23" s="58"/>
      <c r="AF23" s="58"/>
      <c r="AG23" s="58"/>
      <c r="AH23" s="58"/>
      <c r="AI23" s="58"/>
      <c r="AJ23" s="58"/>
      <c r="AK23" s="46">
        <f t="shared" si="4"/>
        <v>2721.6000000000004</v>
      </c>
      <c r="AL23" s="46">
        <f t="shared" si="4"/>
        <v>1831.4999999999998</v>
      </c>
      <c r="AM23" s="58"/>
      <c r="AN23" s="58"/>
      <c r="AO23" s="58"/>
      <c r="AP23" s="58"/>
      <c r="AQ23" s="53">
        <f t="shared" si="11"/>
        <v>2721.6000000000004</v>
      </c>
      <c r="AR23" s="53">
        <f t="shared" si="11"/>
        <v>1831.4999999999998</v>
      </c>
      <c r="AS23" s="58">
        <v>865</v>
      </c>
      <c r="AT23" s="58">
        <v>594.6</v>
      </c>
      <c r="AU23" s="58"/>
      <c r="AV23" s="58"/>
      <c r="AW23" s="58"/>
      <c r="AX23" s="58"/>
      <c r="AY23" s="58">
        <v>18</v>
      </c>
      <c r="AZ23" s="58">
        <v>8232044</v>
      </c>
      <c r="BA23" s="58"/>
      <c r="BB23" s="58"/>
      <c r="BC23" s="58"/>
      <c r="BD23" s="58"/>
      <c r="BE23" s="58"/>
      <c r="BF23" s="58"/>
      <c r="BG23" s="58">
        <v>280</v>
      </c>
      <c r="BH23" s="58"/>
      <c r="BI23" s="58"/>
      <c r="BJ23" s="58"/>
      <c r="BK23" s="46"/>
      <c r="BL23" s="58"/>
      <c r="BM23" s="58"/>
      <c r="BN23" s="58"/>
      <c r="BO23" s="58"/>
      <c r="BP23" s="54">
        <f t="shared" si="6"/>
        <v>659.53740000000005</v>
      </c>
      <c r="BQ23" s="58"/>
      <c r="BR23" s="66"/>
      <c r="BS23" s="72">
        <f>BP23</f>
        <v>659.53740000000005</v>
      </c>
      <c r="BT23" s="56">
        <v>548.70000000000005</v>
      </c>
      <c r="BU23" s="58">
        <v>548.70000000000005</v>
      </c>
      <c r="BV23" s="58">
        <v>2935.5</v>
      </c>
    </row>
    <row r="24" spans="1:74">
      <c r="A24" s="16">
        <v>19</v>
      </c>
      <c r="B24" s="73" t="s">
        <v>75</v>
      </c>
      <c r="C24" s="73" t="s">
        <v>76</v>
      </c>
      <c r="D24" s="74" t="s">
        <v>73</v>
      </c>
      <c r="E24" s="75" t="s">
        <v>68</v>
      </c>
      <c r="F24" s="76" t="s">
        <v>77</v>
      </c>
      <c r="G24" s="77">
        <v>5</v>
      </c>
      <c r="H24" s="77">
        <v>4</v>
      </c>
      <c r="I24" s="78">
        <v>56</v>
      </c>
      <c r="J24" s="78">
        <v>116</v>
      </c>
      <c r="K24" s="78">
        <v>57</v>
      </c>
      <c r="L24" s="22">
        <f>'[1]Горьк 18-А '!H63+'[1]Горьк 18-А '!I63</f>
        <v>106</v>
      </c>
      <c r="M24" s="79">
        <f>'[1]Горьк 18-А '!E66</f>
        <v>3211.9999999999995</v>
      </c>
      <c r="N24" s="79">
        <f>'[1]Горьк 18-А '!E67</f>
        <v>0</v>
      </c>
      <c r="O24" s="80">
        <f>M24+N24</f>
        <v>3211.9999999999995</v>
      </c>
      <c r="P24" s="79"/>
      <c r="Q24" s="79"/>
      <c r="R24" s="81">
        <f>'[1]Горьк 18-А '!F66</f>
        <v>2237.0000000000009</v>
      </c>
      <c r="S24" s="81">
        <f>'[1]Горьк 18-А '!F67</f>
        <v>0</v>
      </c>
      <c r="T24" s="77">
        <f>R24+S24</f>
        <v>2237.0000000000009</v>
      </c>
      <c r="U24" s="79"/>
      <c r="V24" s="79"/>
      <c r="W24" s="82">
        <f t="shared" si="0"/>
        <v>3211.9999999999995</v>
      </c>
      <c r="X24" s="77">
        <f t="shared" si="1"/>
        <v>2237.0000000000009</v>
      </c>
      <c r="Y24" s="77">
        <f t="shared" si="2"/>
        <v>3211.9999999999995</v>
      </c>
      <c r="Z24" s="77">
        <f t="shared" si="2"/>
        <v>2237.0000000000009</v>
      </c>
      <c r="AA24" s="79"/>
      <c r="AB24" s="79"/>
      <c r="AC24" s="77">
        <f t="shared" si="10"/>
        <v>3211.9999999999995</v>
      </c>
      <c r="AD24" s="77">
        <f t="shared" si="10"/>
        <v>2237.0000000000009</v>
      </c>
      <c r="AE24" s="79"/>
      <c r="AF24" s="79"/>
      <c r="AG24" s="79"/>
      <c r="AH24" s="79"/>
      <c r="AI24" s="79"/>
      <c r="AJ24" s="79"/>
      <c r="AK24" s="77">
        <f t="shared" si="4"/>
        <v>3211.9999999999995</v>
      </c>
      <c r="AL24" s="77">
        <f t="shared" si="4"/>
        <v>2237.0000000000009</v>
      </c>
      <c r="AM24" s="79"/>
      <c r="AN24" s="79"/>
      <c r="AO24" s="79"/>
      <c r="AP24" s="79"/>
      <c r="AQ24" s="83">
        <f t="shared" si="11"/>
        <v>3211.9999999999995</v>
      </c>
      <c r="AR24" s="83">
        <f t="shared" si="11"/>
        <v>2237.0000000000009</v>
      </c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>
        <v>366</v>
      </c>
      <c r="BH24" s="79"/>
      <c r="BI24" s="79"/>
      <c r="BJ24" s="79"/>
      <c r="BK24" s="77"/>
      <c r="BL24" s="79"/>
      <c r="BM24" s="79"/>
      <c r="BN24" s="79"/>
      <c r="BO24" s="79"/>
      <c r="BP24" s="84">
        <f t="shared" si="6"/>
        <v>907.02919999999995</v>
      </c>
      <c r="BQ24" s="79"/>
      <c r="BR24" s="85"/>
      <c r="BS24" s="86">
        <f>BP24</f>
        <v>907.02919999999995</v>
      </c>
      <c r="BT24" s="86">
        <v>754.6</v>
      </c>
      <c r="BU24" s="79">
        <v>754.6</v>
      </c>
      <c r="BV24" s="79">
        <v>1611.6</v>
      </c>
    </row>
    <row r="25" spans="1:74">
      <c r="A25" s="16">
        <v>20</v>
      </c>
      <c r="B25" s="73" t="s">
        <v>75</v>
      </c>
      <c r="C25" s="73" t="s">
        <v>78</v>
      </c>
      <c r="D25" s="74" t="s">
        <v>67</v>
      </c>
      <c r="E25" s="75" t="s">
        <v>68</v>
      </c>
      <c r="F25" s="79">
        <v>2012</v>
      </c>
      <c r="G25" s="77">
        <v>9</v>
      </c>
      <c r="H25" s="77">
        <v>2</v>
      </c>
      <c r="I25" s="78">
        <v>107</v>
      </c>
      <c r="J25" s="78">
        <v>197</v>
      </c>
      <c r="K25" s="78">
        <v>107</v>
      </c>
      <c r="L25" s="22">
        <f>'[1]Горьк 20-а'!H111+'[1]Горьк 20-а'!I111</f>
        <v>230</v>
      </c>
      <c r="M25" s="79">
        <v>4957.5</v>
      </c>
      <c r="N25" s="79">
        <f>'[1]Горьк 20-а'!E115</f>
        <v>986.3</v>
      </c>
      <c r="O25" s="80">
        <v>5943.8</v>
      </c>
      <c r="P25" s="79"/>
      <c r="Q25" s="79"/>
      <c r="R25" s="81">
        <f>'[1]Горьк 20-а'!F114</f>
        <v>2656.6000000000004</v>
      </c>
      <c r="S25" s="81">
        <f>'[1]Горьк 20-а'!F115</f>
        <v>541.90000000000009</v>
      </c>
      <c r="T25" s="77">
        <f t="shared" si="8"/>
        <v>3198.5000000000005</v>
      </c>
      <c r="U25" s="79"/>
      <c r="V25" s="79"/>
      <c r="W25" s="82">
        <f>O25</f>
        <v>5943.8</v>
      </c>
      <c r="X25" s="77">
        <f>T25</f>
        <v>3198.5000000000005</v>
      </c>
      <c r="Y25" s="77">
        <f t="shared" si="2"/>
        <v>5943.8</v>
      </c>
      <c r="Z25" s="77">
        <f t="shared" si="2"/>
        <v>3198.5000000000005</v>
      </c>
      <c r="AA25" s="79"/>
      <c r="AB25" s="79"/>
      <c r="AC25" s="77">
        <f t="shared" si="10"/>
        <v>5943.8</v>
      </c>
      <c r="AD25" s="77">
        <f t="shared" si="10"/>
        <v>3198.5000000000005</v>
      </c>
      <c r="AE25" s="79"/>
      <c r="AF25" s="79"/>
      <c r="AG25" s="79">
        <v>5939.5</v>
      </c>
      <c r="AH25" s="79">
        <v>3208.5</v>
      </c>
      <c r="AI25" s="79"/>
      <c r="AJ25" s="79"/>
      <c r="AK25" s="77">
        <v>5939.5</v>
      </c>
      <c r="AL25" s="77">
        <v>3208.5</v>
      </c>
      <c r="AM25" s="79"/>
      <c r="AN25" s="79"/>
      <c r="AO25" s="83">
        <f>Y25</f>
        <v>5943.8</v>
      </c>
      <c r="AP25" s="83">
        <f>Z25</f>
        <v>3198.5000000000005</v>
      </c>
      <c r="AQ25" s="87"/>
      <c r="AR25" s="87"/>
      <c r="AS25" s="79"/>
      <c r="AT25" s="79"/>
      <c r="AU25" s="79">
        <f>O25</f>
        <v>5943.8</v>
      </c>
      <c r="AV25" s="79">
        <f>T25</f>
        <v>3198.5000000000005</v>
      </c>
      <c r="AW25" s="79">
        <f>O25</f>
        <v>5943.8</v>
      </c>
      <c r="AX25" s="79">
        <f>T25</f>
        <v>3198.5000000000005</v>
      </c>
      <c r="AY25" s="79"/>
      <c r="AZ25" s="79">
        <v>54188155</v>
      </c>
      <c r="BA25" s="79"/>
      <c r="BB25" s="79"/>
      <c r="BC25" s="79"/>
      <c r="BD25" s="79">
        <v>28.5</v>
      </c>
      <c r="BE25" s="79"/>
      <c r="BF25" s="79"/>
      <c r="BG25" s="79">
        <v>1017.6</v>
      </c>
      <c r="BH25" s="79"/>
      <c r="BI25" s="79"/>
      <c r="BJ25" s="79">
        <f>BG25</f>
        <v>1017.6</v>
      </c>
      <c r="BK25" s="77"/>
      <c r="BL25" s="79"/>
      <c r="BM25" s="79"/>
      <c r="BN25" s="79"/>
      <c r="BO25" s="79"/>
      <c r="BP25" s="84">
        <v>1103.68</v>
      </c>
      <c r="BQ25" s="79"/>
      <c r="BR25" s="88">
        <v>1103.68</v>
      </c>
      <c r="BS25" s="86"/>
      <c r="BT25" s="86">
        <v>82.5</v>
      </c>
      <c r="BU25" s="79">
        <v>918.2</v>
      </c>
      <c r="BV25" s="89">
        <v>3526</v>
      </c>
    </row>
    <row r="26" spans="1:74">
      <c r="A26" s="16">
        <v>21</v>
      </c>
      <c r="B26" s="43" t="s">
        <v>75</v>
      </c>
      <c r="C26" s="43" t="s">
        <v>79</v>
      </c>
      <c r="D26" s="44" t="s">
        <v>67</v>
      </c>
      <c r="E26" s="45" t="s">
        <v>68</v>
      </c>
      <c r="F26" s="46">
        <v>1984</v>
      </c>
      <c r="G26" s="46">
        <v>5</v>
      </c>
      <c r="H26" s="46">
        <v>4</v>
      </c>
      <c r="I26" s="47">
        <v>58</v>
      </c>
      <c r="J26" s="47">
        <v>131</v>
      </c>
      <c r="K26" s="47">
        <v>58</v>
      </c>
      <c r="L26" s="48">
        <f>[1]Горьк.14а!H63+[1]Горьк.14а!I63</f>
        <v>119</v>
      </c>
      <c r="M26" s="46">
        <f>[1]Горьк.14а!E66</f>
        <v>2945.5000000000005</v>
      </c>
      <c r="N26" s="46">
        <f>[1]Горьк.14а!E67</f>
        <v>112.3</v>
      </c>
      <c r="O26" s="49">
        <f t="shared" si="9"/>
        <v>3057.8000000000006</v>
      </c>
      <c r="P26" s="46"/>
      <c r="Q26" s="46"/>
      <c r="R26" s="50">
        <f>[1]Горьк.14а!F66</f>
        <v>1742.6999999999998</v>
      </c>
      <c r="S26" s="50">
        <f>[1]Горьк.14а!F67</f>
        <v>67.3</v>
      </c>
      <c r="T26" s="46">
        <f t="shared" si="8"/>
        <v>1809.9999999999998</v>
      </c>
      <c r="U26" s="46"/>
      <c r="V26" s="46"/>
      <c r="W26" s="52">
        <f t="shared" si="0"/>
        <v>3057.8000000000006</v>
      </c>
      <c r="X26" s="46">
        <f t="shared" si="1"/>
        <v>1809.9999999999998</v>
      </c>
      <c r="Y26" s="46">
        <f t="shared" si="2"/>
        <v>3057.8000000000006</v>
      </c>
      <c r="Z26" s="46">
        <f t="shared" si="2"/>
        <v>1809.9999999999998</v>
      </c>
      <c r="AA26" s="46"/>
      <c r="AB26" s="46"/>
      <c r="AC26" s="46">
        <f t="shared" si="10"/>
        <v>3057.8000000000006</v>
      </c>
      <c r="AD26" s="46">
        <f t="shared" si="10"/>
        <v>1809.9999999999998</v>
      </c>
      <c r="AE26" s="46"/>
      <c r="AF26" s="46"/>
      <c r="AG26" s="46"/>
      <c r="AH26" s="46"/>
      <c r="AI26" s="46"/>
      <c r="AJ26" s="46"/>
      <c r="AK26" s="46">
        <f t="shared" si="4"/>
        <v>3057.8000000000006</v>
      </c>
      <c r="AL26" s="46">
        <f t="shared" si="4"/>
        <v>1809.9999999999998</v>
      </c>
      <c r="AM26" s="46"/>
      <c r="AN26" s="46"/>
      <c r="AO26" s="90">
        <f>W26</f>
        <v>3057.8000000000006</v>
      </c>
      <c r="AP26" s="90">
        <f>X26</f>
        <v>1809.9999999999998</v>
      </c>
      <c r="AQ26" s="90"/>
      <c r="AR26" s="90"/>
      <c r="AS26" s="46">
        <v>2651.4</v>
      </c>
      <c r="AT26" s="46">
        <v>1564.1</v>
      </c>
      <c r="AU26" s="46"/>
      <c r="AV26" s="46"/>
      <c r="AW26" s="46"/>
      <c r="AX26" s="46"/>
      <c r="AY26" s="46">
        <v>51</v>
      </c>
      <c r="AZ26" s="46">
        <v>22278230</v>
      </c>
      <c r="BA26" s="46"/>
      <c r="BB26" s="46"/>
      <c r="BC26" s="46"/>
      <c r="BD26" s="46"/>
      <c r="BE26" s="46"/>
      <c r="BF26" s="46"/>
      <c r="BG26" s="46">
        <v>275.89999999999998</v>
      </c>
      <c r="BH26" s="46"/>
      <c r="BI26" s="46"/>
      <c r="BJ26" s="46"/>
      <c r="BK26" s="58"/>
      <c r="BL26" s="46"/>
      <c r="BM26" s="46"/>
      <c r="BN26" s="46"/>
      <c r="BO26" s="46"/>
      <c r="BP26" s="54">
        <f t="shared" si="6"/>
        <v>808.58540000000005</v>
      </c>
      <c r="BQ26" s="46"/>
      <c r="BR26" s="55"/>
      <c r="BS26" s="56">
        <f t="shared" ref="BS26:BS33" si="12">BP26</f>
        <v>808.58540000000005</v>
      </c>
      <c r="BT26" s="54">
        <v>672.7</v>
      </c>
      <c r="BU26" s="46">
        <v>672.7</v>
      </c>
      <c r="BV26" s="51">
        <v>2548</v>
      </c>
    </row>
    <row r="27" spans="1:74">
      <c r="A27" s="16">
        <v>22</v>
      </c>
      <c r="B27" s="73" t="s">
        <v>80</v>
      </c>
      <c r="C27" s="73">
        <v>12</v>
      </c>
      <c r="D27" s="74" t="s">
        <v>67</v>
      </c>
      <c r="E27" s="75" t="s">
        <v>68</v>
      </c>
      <c r="F27" s="77">
        <v>1989</v>
      </c>
      <c r="G27" s="77">
        <v>5</v>
      </c>
      <c r="H27" s="77">
        <v>3</v>
      </c>
      <c r="I27" s="91">
        <v>60</v>
      </c>
      <c r="J27" s="91">
        <f>'[1]Дзержинского 12'!J65</f>
        <v>130</v>
      </c>
      <c r="K27" s="91">
        <v>59</v>
      </c>
      <c r="L27" s="22">
        <f>'[1]Дзержинского 12'!H65+'[1]Дзержинского 12'!I65</f>
        <v>120</v>
      </c>
      <c r="M27" s="77">
        <v>3152.5</v>
      </c>
      <c r="N27" s="77">
        <f>'[1]Дзержинского 12'!E69</f>
        <v>226.7</v>
      </c>
      <c r="O27" s="49">
        <v>3379.2</v>
      </c>
      <c r="P27" s="77"/>
      <c r="Q27" s="77"/>
      <c r="R27" s="81">
        <f>'[1]Дзержинского 12'!F68</f>
        <v>1781.3000000000009</v>
      </c>
      <c r="S27" s="81">
        <f>'[1]Дзержинского 12'!F69</f>
        <v>132</v>
      </c>
      <c r="T27" s="46">
        <f t="shared" si="8"/>
        <v>1913.3000000000009</v>
      </c>
      <c r="U27" s="77"/>
      <c r="V27" s="77"/>
      <c r="W27" s="52">
        <f t="shared" si="0"/>
        <v>3379.2</v>
      </c>
      <c r="X27" s="46">
        <f t="shared" si="1"/>
        <v>1913.3000000000009</v>
      </c>
      <c r="Y27" s="46">
        <f t="shared" si="2"/>
        <v>3379.2</v>
      </c>
      <c r="Z27" s="46">
        <f t="shared" si="2"/>
        <v>1913.3000000000009</v>
      </c>
      <c r="AA27" s="77"/>
      <c r="AB27" s="77"/>
      <c r="AC27" s="46">
        <f t="shared" si="10"/>
        <v>3379.2</v>
      </c>
      <c r="AD27" s="46">
        <f t="shared" si="10"/>
        <v>1913.3000000000009</v>
      </c>
      <c r="AE27" s="77"/>
      <c r="AF27" s="77"/>
      <c r="AG27" s="77"/>
      <c r="AH27" s="77"/>
      <c r="AI27" s="77"/>
      <c r="AJ27" s="77"/>
      <c r="AK27" s="46">
        <f t="shared" si="4"/>
        <v>3379.2</v>
      </c>
      <c r="AL27" s="46">
        <f t="shared" si="4"/>
        <v>1913.3000000000009</v>
      </c>
      <c r="AM27" s="77"/>
      <c r="AN27" s="77"/>
      <c r="AO27" s="92"/>
      <c r="AP27" s="92"/>
      <c r="AQ27" s="92">
        <f>AK27</f>
        <v>3379.2</v>
      </c>
      <c r="AR27" s="92">
        <f>AL27</f>
        <v>1913.3000000000009</v>
      </c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>
        <v>351.35</v>
      </c>
      <c r="BH27" s="77"/>
      <c r="BI27" s="77"/>
      <c r="BJ27" s="77"/>
      <c r="BK27" s="79"/>
      <c r="BL27" s="77"/>
      <c r="BM27" s="77"/>
      <c r="BN27" s="77"/>
      <c r="BO27" s="77"/>
      <c r="BP27" s="54">
        <f t="shared" si="6"/>
        <v>917.84720000000004</v>
      </c>
      <c r="BQ27" s="77"/>
      <c r="BR27" s="93"/>
      <c r="BS27" s="86"/>
      <c r="BT27" s="84">
        <v>763.6</v>
      </c>
      <c r="BU27" s="77">
        <v>763.6</v>
      </c>
      <c r="BV27" s="94">
        <v>2457.35</v>
      </c>
    </row>
    <row r="28" spans="1:74">
      <c r="A28" s="16">
        <v>23</v>
      </c>
      <c r="B28" s="73" t="s">
        <v>80</v>
      </c>
      <c r="C28" s="73" t="s">
        <v>81</v>
      </c>
      <c r="D28" s="74" t="s">
        <v>67</v>
      </c>
      <c r="E28" s="75" t="s">
        <v>68</v>
      </c>
      <c r="F28" s="77">
        <v>1991</v>
      </c>
      <c r="G28" s="77">
        <v>5</v>
      </c>
      <c r="H28" s="77">
        <v>3</v>
      </c>
      <c r="I28" s="91">
        <v>60</v>
      </c>
      <c r="J28" s="91">
        <v>140</v>
      </c>
      <c r="K28" s="91">
        <v>60</v>
      </c>
      <c r="L28" s="22">
        <f>'[1]Дзержинского 12а'!H64+'[1]Дзержинского 12а'!I64</f>
        <v>123</v>
      </c>
      <c r="M28" s="77">
        <f>'[1]Дзержинского 12а'!E67</f>
        <v>3343.6</v>
      </c>
      <c r="N28" s="77">
        <f>'[1]Дзержинского 12а'!E68</f>
        <v>52.7</v>
      </c>
      <c r="O28" s="80">
        <f>'[1]Дзержинского 12а'!E64</f>
        <v>3530.6</v>
      </c>
      <c r="P28" s="77"/>
      <c r="Q28" s="77"/>
      <c r="R28" s="81">
        <f>'[1]Дзержинского 12а'!F64</f>
        <v>2058.3000000000006</v>
      </c>
      <c r="S28" s="81">
        <f>'[1]Дзержинского 12а'!F68</f>
        <v>30.7</v>
      </c>
      <c r="T28" s="77">
        <f>R28+S28</f>
        <v>2089.0000000000005</v>
      </c>
      <c r="U28" s="77"/>
      <c r="V28" s="77"/>
      <c r="W28" s="82">
        <f t="shared" si="0"/>
        <v>3530.6</v>
      </c>
      <c r="X28" s="77">
        <f t="shared" si="1"/>
        <v>2089.0000000000005</v>
      </c>
      <c r="Y28" s="77">
        <f t="shared" si="2"/>
        <v>3530.6</v>
      </c>
      <c r="Z28" s="77">
        <f t="shared" si="2"/>
        <v>2089.0000000000005</v>
      </c>
      <c r="AA28" s="77"/>
      <c r="AB28" s="77"/>
      <c r="AC28" s="77">
        <f t="shared" si="10"/>
        <v>3530.6</v>
      </c>
      <c r="AD28" s="77">
        <f t="shared" si="10"/>
        <v>2089.0000000000005</v>
      </c>
      <c r="AE28" s="77"/>
      <c r="AF28" s="77"/>
      <c r="AG28" s="77"/>
      <c r="AH28" s="77"/>
      <c r="AI28" s="77"/>
      <c r="AJ28" s="77"/>
      <c r="AK28" s="77">
        <f t="shared" si="4"/>
        <v>3530.6</v>
      </c>
      <c r="AL28" s="77">
        <f t="shared" si="4"/>
        <v>2089.0000000000005</v>
      </c>
      <c r="AM28" s="77"/>
      <c r="AN28" s="77"/>
      <c r="AO28" s="92"/>
      <c r="AP28" s="92"/>
      <c r="AQ28" s="92">
        <f>AK28</f>
        <v>3530.6</v>
      </c>
      <c r="AR28" s="92">
        <f>AL28</f>
        <v>2089.0000000000005</v>
      </c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>
        <f>243+71.1</f>
        <v>314.10000000000002</v>
      </c>
      <c r="BH28" s="77"/>
      <c r="BI28" s="77"/>
      <c r="BJ28" s="77"/>
      <c r="BK28" s="79"/>
      <c r="BL28" s="77"/>
      <c r="BM28" s="77"/>
      <c r="BN28" s="77"/>
      <c r="BO28" s="77"/>
      <c r="BP28" s="54">
        <f t="shared" si="6"/>
        <v>891.04259999999988</v>
      </c>
      <c r="BQ28" s="77"/>
      <c r="BR28" s="93"/>
      <c r="BS28" s="86"/>
      <c r="BT28" s="84">
        <v>741.3</v>
      </c>
      <c r="BU28" s="77">
        <v>741.3</v>
      </c>
      <c r="BV28" s="94">
        <v>3179.3</v>
      </c>
    </row>
    <row r="29" spans="1:74">
      <c r="A29" s="16">
        <v>24</v>
      </c>
      <c r="B29" s="43" t="s">
        <v>82</v>
      </c>
      <c r="C29" s="43">
        <v>165</v>
      </c>
      <c r="D29" s="44" t="s">
        <v>67</v>
      </c>
      <c r="E29" s="45" t="s">
        <v>68</v>
      </c>
      <c r="F29" s="46">
        <v>1976</v>
      </c>
      <c r="G29" s="46">
        <v>5</v>
      </c>
      <c r="H29" s="46">
        <v>10</v>
      </c>
      <c r="I29" s="47">
        <v>148</v>
      </c>
      <c r="J29" s="47">
        <v>320</v>
      </c>
      <c r="K29" s="47">
        <v>151</v>
      </c>
      <c r="L29" s="48">
        <f>[1]Ком.165!H159+[1]Ком.165!I159</f>
        <v>302</v>
      </c>
      <c r="M29" s="46">
        <v>6350.8</v>
      </c>
      <c r="N29" s="46">
        <f>[1]Ком.165!E163</f>
        <v>443.79999999999995</v>
      </c>
      <c r="O29" s="49">
        <v>6794.6</v>
      </c>
      <c r="P29" s="46"/>
      <c r="Q29" s="46"/>
      <c r="R29" s="50">
        <f>[1]Ком.165!F162</f>
        <v>4279.4999999999982</v>
      </c>
      <c r="S29" s="50">
        <f>[1]Ком.165!F163</f>
        <v>293.7</v>
      </c>
      <c r="T29" s="46">
        <f t="shared" si="8"/>
        <v>4573.199999999998</v>
      </c>
      <c r="U29" s="46"/>
      <c r="V29" s="46"/>
      <c r="W29" s="52">
        <f t="shared" si="0"/>
        <v>6794.6</v>
      </c>
      <c r="X29" s="46">
        <f t="shared" si="1"/>
        <v>4573.199999999998</v>
      </c>
      <c r="Y29" s="46">
        <f t="shared" si="2"/>
        <v>6794.6</v>
      </c>
      <c r="Z29" s="46">
        <f t="shared" si="2"/>
        <v>4573.199999999998</v>
      </c>
      <c r="AA29" s="46"/>
      <c r="AB29" s="46"/>
      <c r="AC29" s="46">
        <f t="shared" si="10"/>
        <v>6794.6</v>
      </c>
      <c r="AD29" s="46">
        <f t="shared" si="10"/>
        <v>4573.199999999998</v>
      </c>
      <c r="AE29" s="46"/>
      <c r="AF29" s="46"/>
      <c r="AG29" s="46"/>
      <c r="AH29" s="46"/>
      <c r="AI29" s="46"/>
      <c r="AJ29" s="46"/>
      <c r="AK29" s="46">
        <f t="shared" si="4"/>
        <v>6794.6</v>
      </c>
      <c r="AL29" s="46">
        <f t="shared" si="4"/>
        <v>4573.199999999998</v>
      </c>
      <c r="AM29" s="46"/>
      <c r="AN29" s="46"/>
      <c r="AO29" s="46"/>
      <c r="AP29" s="46"/>
      <c r="AQ29" s="53">
        <f t="shared" si="11"/>
        <v>6794.6</v>
      </c>
      <c r="AR29" s="53">
        <f t="shared" si="11"/>
        <v>4573.199999999998</v>
      </c>
      <c r="AS29" s="46">
        <v>5767.6</v>
      </c>
      <c r="AT29" s="46">
        <v>3875.9</v>
      </c>
      <c r="AU29" s="46"/>
      <c r="AV29" s="46"/>
      <c r="AW29" s="46"/>
      <c r="AX29" s="46"/>
      <c r="AY29" s="46">
        <v>122</v>
      </c>
      <c r="AZ29" s="46">
        <v>30487846</v>
      </c>
      <c r="BA29" s="46">
        <v>70.2</v>
      </c>
      <c r="BB29" s="46">
        <f>44.3+47.9+30.4+61.1+42.8</f>
        <v>226.5</v>
      </c>
      <c r="BC29" s="46"/>
      <c r="BD29" s="46"/>
      <c r="BE29" s="46"/>
      <c r="BF29" s="46"/>
      <c r="BG29" s="46">
        <v>719</v>
      </c>
      <c r="BH29" s="46"/>
      <c r="BI29" s="46"/>
      <c r="BJ29" s="46"/>
      <c r="BK29" s="46"/>
      <c r="BL29" s="46"/>
      <c r="BM29" s="46"/>
      <c r="BN29" s="46"/>
      <c r="BO29" s="46"/>
      <c r="BP29" s="54">
        <f t="shared" si="6"/>
        <v>1721.9851999999998</v>
      </c>
      <c r="BQ29" s="46"/>
      <c r="BR29" s="55"/>
      <c r="BS29" s="56">
        <f t="shared" si="12"/>
        <v>1721.9851999999998</v>
      </c>
      <c r="BT29" s="56">
        <v>1432.6</v>
      </c>
      <c r="BU29" s="46">
        <v>1432.6</v>
      </c>
      <c r="BV29" s="46">
        <v>4313.3</v>
      </c>
    </row>
    <row r="30" spans="1:74">
      <c r="A30" s="16">
        <v>25</v>
      </c>
      <c r="B30" s="43" t="s">
        <v>82</v>
      </c>
      <c r="C30" s="43">
        <v>167</v>
      </c>
      <c r="D30" s="44" t="s">
        <v>67</v>
      </c>
      <c r="E30" s="45" t="s">
        <v>68</v>
      </c>
      <c r="F30" s="46">
        <v>1976</v>
      </c>
      <c r="G30" s="46">
        <v>5</v>
      </c>
      <c r="H30" s="46">
        <v>4</v>
      </c>
      <c r="I30" s="47">
        <v>48</v>
      </c>
      <c r="J30" s="47">
        <v>96</v>
      </c>
      <c r="K30" s="47">
        <v>48</v>
      </c>
      <c r="L30" s="48">
        <f>[1]Ком.167!H57+[1]Ком.167!I57</f>
        <v>93</v>
      </c>
      <c r="M30" s="46">
        <f>[1]Ком.167!E60</f>
        <v>2031.8</v>
      </c>
      <c r="N30" s="46">
        <f>[1]Ком.167!E61</f>
        <v>136.30000000000001</v>
      </c>
      <c r="O30" s="49">
        <f t="shared" si="9"/>
        <v>2168.1</v>
      </c>
      <c r="P30" s="46"/>
      <c r="Q30" s="46"/>
      <c r="R30" s="50">
        <f>[1]Ком.167!F60</f>
        <v>1362.5000000000005</v>
      </c>
      <c r="S30" s="50">
        <f>[1]Ком.167!F61</f>
        <v>87.9</v>
      </c>
      <c r="T30" s="46">
        <f t="shared" si="8"/>
        <v>1450.4000000000005</v>
      </c>
      <c r="U30" s="46"/>
      <c r="V30" s="46"/>
      <c r="W30" s="52">
        <f t="shared" si="0"/>
        <v>2168.1</v>
      </c>
      <c r="X30" s="46">
        <f t="shared" si="1"/>
        <v>1450.4000000000005</v>
      </c>
      <c r="Y30" s="46">
        <f t="shared" si="2"/>
        <v>2168.1</v>
      </c>
      <c r="Z30" s="46">
        <f t="shared" si="2"/>
        <v>1450.4000000000005</v>
      </c>
      <c r="AA30" s="46"/>
      <c r="AB30" s="46"/>
      <c r="AC30" s="46">
        <f t="shared" si="10"/>
        <v>2168.1</v>
      </c>
      <c r="AD30" s="46">
        <f t="shared" si="10"/>
        <v>1450.4000000000005</v>
      </c>
      <c r="AE30" s="46"/>
      <c r="AF30" s="46"/>
      <c r="AG30" s="46"/>
      <c r="AH30" s="46"/>
      <c r="AI30" s="46"/>
      <c r="AJ30" s="46"/>
      <c r="AK30" s="46">
        <f t="shared" si="4"/>
        <v>2168.1</v>
      </c>
      <c r="AL30" s="46">
        <f t="shared" si="4"/>
        <v>1450.4000000000005</v>
      </c>
      <c r="AM30" s="46"/>
      <c r="AN30" s="46"/>
      <c r="AO30" s="46"/>
      <c r="AP30" s="46"/>
      <c r="AQ30" s="53">
        <f t="shared" si="11"/>
        <v>2168.1</v>
      </c>
      <c r="AR30" s="53">
        <f t="shared" si="11"/>
        <v>1450.4000000000005</v>
      </c>
      <c r="AS30" s="46">
        <v>1833.6</v>
      </c>
      <c r="AT30" s="46">
        <v>1221.9000000000001</v>
      </c>
      <c r="AU30" s="46"/>
      <c r="AV30" s="46"/>
      <c r="AW30" s="46"/>
      <c r="AX30" s="46"/>
      <c r="AY30" s="46">
        <v>41</v>
      </c>
      <c r="AZ30" s="46">
        <v>11930302</v>
      </c>
      <c r="BA30" s="46">
        <v>480.3</v>
      </c>
      <c r="BB30" s="46">
        <v>59.9</v>
      </c>
      <c r="BC30" s="46"/>
      <c r="BD30" s="46"/>
      <c r="BE30" s="46"/>
      <c r="BF30" s="46"/>
      <c r="BG30" s="46">
        <v>280.39999999999998</v>
      </c>
      <c r="BH30" s="46"/>
      <c r="BI30" s="46"/>
      <c r="BJ30" s="46"/>
      <c r="BK30" s="58"/>
      <c r="BL30" s="46"/>
      <c r="BM30" s="46"/>
      <c r="BN30" s="46"/>
      <c r="BO30" s="46"/>
      <c r="BP30" s="54">
        <f t="shared" si="6"/>
        <v>660.97979999999995</v>
      </c>
      <c r="BQ30" s="46"/>
      <c r="BR30" s="55"/>
      <c r="BS30" s="56">
        <f t="shared" si="12"/>
        <v>660.97979999999995</v>
      </c>
      <c r="BT30" s="56">
        <v>549.9</v>
      </c>
      <c r="BU30" s="46">
        <v>549.9</v>
      </c>
      <c r="BV30" s="46">
        <v>1586.1</v>
      </c>
    </row>
    <row r="31" spans="1:74">
      <c r="A31" s="16">
        <v>26</v>
      </c>
      <c r="B31" s="32" t="s">
        <v>82</v>
      </c>
      <c r="C31" s="32">
        <v>169</v>
      </c>
      <c r="D31" s="33" t="s">
        <v>67</v>
      </c>
      <c r="E31" s="59" t="s">
        <v>68</v>
      </c>
      <c r="F31" s="26">
        <v>1986</v>
      </c>
      <c r="G31" s="26">
        <v>5</v>
      </c>
      <c r="H31" s="26">
        <v>2</v>
      </c>
      <c r="I31" s="34">
        <v>38</v>
      </c>
      <c r="J31" s="34">
        <v>65</v>
      </c>
      <c r="K31" s="34">
        <v>37</v>
      </c>
      <c r="L31" s="70">
        <f>[1]Ком.169!H45+[1]Ком.169!I45</f>
        <v>67</v>
      </c>
      <c r="M31" s="26">
        <f>[1]Ком.169!E48</f>
        <v>1723.5999999999995</v>
      </c>
      <c r="N31" s="26">
        <f>[1]Ком.169!E49</f>
        <v>0</v>
      </c>
      <c r="O31" s="23">
        <f t="shared" si="9"/>
        <v>1723.5999999999995</v>
      </c>
      <c r="P31" s="35"/>
      <c r="Q31" s="35"/>
      <c r="R31" s="36">
        <f>[1]Ком.169!F48</f>
        <v>1033.8</v>
      </c>
      <c r="S31" s="36">
        <f>[1]Ком.169!F49</f>
        <v>0</v>
      </c>
      <c r="T31" s="26">
        <f t="shared" si="8"/>
        <v>1033.8</v>
      </c>
      <c r="U31" s="26"/>
      <c r="V31" s="26"/>
      <c r="W31" s="37">
        <f t="shared" si="0"/>
        <v>1723.5999999999995</v>
      </c>
      <c r="X31" s="35">
        <f t="shared" si="1"/>
        <v>1033.8</v>
      </c>
      <c r="Y31" s="35">
        <f t="shared" si="2"/>
        <v>1723.5999999999995</v>
      </c>
      <c r="Z31" s="35">
        <f t="shared" si="2"/>
        <v>1033.8</v>
      </c>
      <c r="AA31" s="35"/>
      <c r="AB31" s="35"/>
      <c r="AC31" s="35">
        <f t="shared" si="10"/>
        <v>1723.5999999999995</v>
      </c>
      <c r="AD31" s="26">
        <f t="shared" si="10"/>
        <v>1033.8</v>
      </c>
      <c r="AE31" s="26"/>
      <c r="AF31" s="26"/>
      <c r="AG31" s="26"/>
      <c r="AH31" s="26"/>
      <c r="AI31" s="26"/>
      <c r="AJ31" s="26"/>
      <c r="AK31" s="26">
        <f t="shared" si="4"/>
        <v>1723.5999999999995</v>
      </c>
      <c r="AL31" s="26">
        <f t="shared" si="4"/>
        <v>1033.8</v>
      </c>
      <c r="AM31" s="26"/>
      <c r="AN31" s="26"/>
      <c r="AO31" s="26"/>
      <c r="AP31" s="26"/>
      <c r="AQ31" s="95">
        <f t="shared" si="11"/>
        <v>1723.5999999999995</v>
      </c>
      <c r="AR31" s="95">
        <f t="shared" si="11"/>
        <v>1033.8</v>
      </c>
      <c r="AS31" s="26">
        <v>1473.1</v>
      </c>
      <c r="AT31" s="26">
        <v>880.1</v>
      </c>
      <c r="AU31" s="26"/>
      <c r="AV31" s="26"/>
      <c r="AW31" s="26">
        <v>1723.1</v>
      </c>
      <c r="AX31" s="26">
        <v>1033.8</v>
      </c>
      <c r="AY31" s="26">
        <v>32</v>
      </c>
      <c r="AZ31" s="26">
        <v>13925095</v>
      </c>
      <c r="BA31" s="26">
        <v>238.8</v>
      </c>
      <c r="BB31" s="26"/>
      <c r="BC31" s="26"/>
      <c r="BD31" s="26"/>
      <c r="BE31" s="26">
        <v>170.3</v>
      </c>
      <c r="BF31" s="26"/>
      <c r="BG31" s="26">
        <v>200</v>
      </c>
      <c r="BH31" s="26"/>
      <c r="BI31" s="26"/>
      <c r="BJ31" s="26"/>
      <c r="BK31" s="26"/>
      <c r="BL31" s="26"/>
      <c r="BM31" s="26"/>
      <c r="BN31" s="26"/>
      <c r="BO31" s="26"/>
      <c r="BP31" s="40">
        <f t="shared" si="6"/>
        <v>586.57600000000002</v>
      </c>
      <c r="BQ31" s="26"/>
      <c r="BR31" s="41"/>
      <c r="BS31" s="42">
        <f t="shared" si="12"/>
        <v>586.57600000000002</v>
      </c>
      <c r="BT31" s="42">
        <v>488</v>
      </c>
      <c r="BU31" s="26">
        <v>488</v>
      </c>
      <c r="BV31" s="69">
        <v>1734</v>
      </c>
    </row>
    <row r="32" spans="1:74">
      <c r="A32" s="16">
        <v>27</v>
      </c>
      <c r="B32" s="32" t="s">
        <v>82</v>
      </c>
      <c r="C32" s="32">
        <v>191</v>
      </c>
      <c r="D32" s="33" t="s">
        <v>67</v>
      </c>
      <c r="E32" s="59" t="s">
        <v>68</v>
      </c>
      <c r="F32" s="26">
        <v>1968</v>
      </c>
      <c r="G32" s="26">
        <v>5</v>
      </c>
      <c r="H32" s="26">
        <v>6</v>
      </c>
      <c r="I32" s="34">
        <v>88</v>
      </c>
      <c r="J32" s="34">
        <v>209</v>
      </c>
      <c r="K32" s="34">
        <v>88</v>
      </c>
      <c r="L32" s="70">
        <f>[1]Ком.191!H94+[1]Ком.191!I94</f>
        <v>186</v>
      </c>
      <c r="M32" s="26">
        <f>[1]Ком.191!E97</f>
        <v>3636.9000000000015</v>
      </c>
      <c r="N32" s="26">
        <f>[1]Ком.191!E98</f>
        <v>514.5</v>
      </c>
      <c r="O32" s="23">
        <f t="shared" si="9"/>
        <v>4151.4000000000015</v>
      </c>
      <c r="P32" s="35"/>
      <c r="Q32" s="35"/>
      <c r="R32" s="36">
        <f>[1]Ком.191!F97</f>
        <v>2547.0999999999995</v>
      </c>
      <c r="S32" s="36">
        <f>[1]Ком.191!F98</f>
        <v>361.6</v>
      </c>
      <c r="T32" s="26">
        <f t="shared" si="8"/>
        <v>2908.6999999999994</v>
      </c>
      <c r="U32" s="26"/>
      <c r="V32" s="26"/>
      <c r="W32" s="37">
        <f t="shared" si="0"/>
        <v>4151.4000000000015</v>
      </c>
      <c r="X32" s="35">
        <f t="shared" si="1"/>
        <v>2908.6999999999994</v>
      </c>
      <c r="Y32" s="35">
        <f t="shared" si="2"/>
        <v>4151.4000000000015</v>
      </c>
      <c r="Z32" s="35">
        <f t="shared" si="2"/>
        <v>2908.6999999999994</v>
      </c>
      <c r="AA32" s="35"/>
      <c r="AB32" s="35"/>
      <c r="AC32" s="35">
        <f t="shared" si="10"/>
        <v>4151.4000000000015</v>
      </c>
      <c r="AD32" s="26">
        <f t="shared" si="10"/>
        <v>2908.6999999999994</v>
      </c>
      <c r="AE32" s="26"/>
      <c r="AF32" s="26"/>
      <c r="AG32" s="26"/>
      <c r="AH32" s="26"/>
      <c r="AI32" s="26"/>
      <c r="AJ32" s="26"/>
      <c r="AK32" s="26">
        <f t="shared" si="4"/>
        <v>4151.4000000000015</v>
      </c>
      <c r="AL32" s="26">
        <f t="shared" si="4"/>
        <v>2908.6999999999994</v>
      </c>
      <c r="AM32" s="26"/>
      <c r="AN32" s="26"/>
      <c r="AO32" s="26"/>
      <c r="AP32" s="26"/>
      <c r="AQ32" s="38">
        <f t="shared" si="11"/>
        <v>4151.4000000000015</v>
      </c>
      <c r="AR32" s="38">
        <f t="shared" si="11"/>
        <v>2908.6999999999994</v>
      </c>
      <c r="AS32" s="26">
        <v>1624.3</v>
      </c>
      <c r="AT32" s="26">
        <v>1141.4000000000001</v>
      </c>
      <c r="AU32" s="26"/>
      <c r="AV32" s="26"/>
      <c r="AW32" s="26"/>
      <c r="AX32" s="26"/>
      <c r="AY32" s="26">
        <v>33</v>
      </c>
      <c r="AZ32" s="26">
        <v>11726703</v>
      </c>
      <c r="BA32" s="26"/>
      <c r="BB32" s="26">
        <f>60.5+61.3</f>
        <v>121.8</v>
      </c>
      <c r="BC32" s="26"/>
      <c r="BD32" s="26"/>
      <c r="BE32" s="26">
        <v>121.7</v>
      </c>
      <c r="BF32" s="26"/>
      <c r="BG32" s="26">
        <v>360</v>
      </c>
      <c r="BH32" s="26"/>
      <c r="BI32" s="26"/>
      <c r="BJ32" s="26"/>
      <c r="BK32" s="39"/>
      <c r="BL32" s="26"/>
      <c r="BM32" s="26"/>
      <c r="BN32" s="26"/>
      <c r="BO32" s="26"/>
      <c r="BP32" s="40">
        <f t="shared" si="6"/>
        <v>1065.5729999999999</v>
      </c>
      <c r="BQ32" s="26"/>
      <c r="BR32" s="41"/>
      <c r="BS32" s="42">
        <f t="shared" si="12"/>
        <v>1065.5729999999999</v>
      </c>
      <c r="BT32" s="42">
        <v>886.5</v>
      </c>
      <c r="BU32" s="26">
        <v>886.5</v>
      </c>
      <c r="BV32" s="26">
        <v>4768.5</v>
      </c>
    </row>
    <row r="33" spans="1:74">
      <c r="A33" s="16">
        <v>28</v>
      </c>
      <c r="B33" s="32" t="s">
        <v>82</v>
      </c>
      <c r="C33" s="32">
        <v>193</v>
      </c>
      <c r="D33" s="33" t="s">
        <v>67</v>
      </c>
      <c r="E33" s="59" t="s">
        <v>68</v>
      </c>
      <c r="F33" s="39">
        <v>1967</v>
      </c>
      <c r="G33" s="26">
        <v>5</v>
      </c>
      <c r="H33" s="26">
        <v>4</v>
      </c>
      <c r="I33" s="60">
        <v>59</v>
      </c>
      <c r="J33" s="60">
        <v>117</v>
      </c>
      <c r="K33" s="60">
        <v>59</v>
      </c>
      <c r="L33" s="70">
        <f>[1]Ком.193!H67+[1]Ком.193!I67</f>
        <v>127</v>
      </c>
      <c r="M33" s="39">
        <v>2563.6999999999998</v>
      </c>
      <c r="N33" s="39">
        <f>[1]Ком.193!E71</f>
        <v>44</v>
      </c>
      <c r="O33" s="23">
        <f>M33+N33</f>
        <v>2607.6999999999998</v>
      </c>
      <c r="P33" s="62"/>
      <c r="Q33" s="62"/>
      <c r="R33" s="36">
        <f>[1]Ком.193!F70</f>
        <v>1760.5700000000004</v>
      </c>
      <c r="S33" s="36">
        <f>[1]Ком.193!F71</f>
        <v>29.6</v>
      </c>
      <c r="T33" s="26">
        <f t="shared" si="8"/>
        <v>1790.1700000000003</v>
      </c>
      <c r="U33" s="39"/>
      <c r="V33" s="39"/>
      <c r="W33" s="37">
        <f t="shared" si="0"/>
        <v>2607.6999999999998</v>
      </c>
      <c r="X33" s="35">
        <f t="shared" si="1"/>
        <v>1790.1700000000003</v>
      </c>
      <c r="Y33" s="35">
        <f t="shared" si="2"/>
        <v>2607.6999999999998</v>
      </c>
      <c r="Z33" s="35">
        <f t="shared" si="2"/>
        <v>1790.1700000000003</v>
      </c>
      <c r="AA33" s="62"/>
      <c r="AB33" s="62"/>
      <c r="AC33" s="35">
        <f t="shared" si="10"/>
        <v>2607.6999999999998</v>
      </c>
      <c r="AD33" s="26">
        <f t="shared" si="10"/>
        <v>1790.1700000000003</v>
      </c>
      <c r="AE33" s="39"/>
      <c r="AF33" s="39"/>
      <c r="AG33" s="39"/>
      <c r="AH33" s="39"/>
      <c r="AI33" s="39"/>
      <c r="AJ33" s="39"/>
      <c r="AK33" s="26">
        <f t="shared" si="4"/>
        <v>2607.6999999999998</v>
      </c>
      <c r="AL33" s="26">
        <f t="shared" si="4"/>
        <v>1790.1700000000003</v>
      </c>
      <c r="AM33" s="39"/>
      <c r="AN33" s="39"/>
      <c r="AO33" s="39"/>
      <c r="AP33" s="39"/>
      <c r="AQ33" s="38">
        <f t="shared" si="11"/>
        <v>2607.6999999999998</v>
      </c>
      <c r="AR33" s="38">
        <f t="shared" si="11"/>
        <v>1790.1700000000003</v>
      </c>
      <c r="AS33" s="39">
        <v>389.6</v>
      </c>
      <c r="AT33" s="39">
        <v>276.10000000000002</v>
      </c>
      <c r="AU33" s="39"/>
      <c r="AV33" s="39"/>
      <c r="AW33" s="39"/>
      <c r="AX33" s="39"/>
      <c r="AY33" s="39">
        <v>8</v>
      </c>
      <c r="AZ33" s="39">
        <v>14028779</v>
      </c>
      <c r="BA33" s="39"/>
      <c r="BB33" s="39">
        <f>61.3+44.1</f>
        <v>105.4</v>
      </c>
      <c r="BC33" s="39"/>
      <c r="BD33" s="39"/>
      <c r="BE33" s="39"/>
      <c r="BF33" s="39"/>
      <c r="BG33" s="39">
        <v>240</v>
      </c>
      <c r="BH33" s="39"/>
      <c r="BI33" s="39"/>
      <c r="BJ33" s="39"/>
      <c r="BK33" s="26"/>
      <c r="BL33" s="39"/>
      <c r="BM33" s="39"/>
      <c r="BN33" s="39"/>
      <c r="BO33" s="39"/>
      <c r="BP33" s="40">
        <f t="shared" si="6"/>
        <v>657.01319999999998</v>
      </c>
      <c r="BQ33" s="39"/>
      <c r="BR33" s="63"/>
      <c r="BS33" s="42">
        <f t="shared" si="12"/>
        <v>657.01319999999998</v>
      </c>
      <c r="BT33" s="42">
        <v>546.6</v>
      </c>
      <c r="BU33" s="39">
        <v>546.6</v>
      </c>
      <c r="BV33" s="39">
        <v>2727.4</v>
      </c>
    </row>
    <row r="34" spans="1:74">
      <c r="A34" s="16">
        <v>29</v>
      </c>
      <c r="B34" s="96" t="s">
        <v>82</v>
      </c>
      <c r="C34" s="96">
        <v>195</v>
      </c>
      <c r="D34" s="97" t="s">
        <v>73</v>
      </c>
      <c r="E34" s="26" t="s">
        <v>68</v>
      </c>
      <c r="F34" s="61">
        <v>1988</v>
      </c>
      <c r="G34" s="61">
        <v>9</v>
      </c>
      <c r="H34" s="61">
        <v>1</v>
      </c>
      <c r="I34" s="34">
        <v>42</v>
      </c>
      <c r="J34" s="34">
        <v>83</v>
      </c>
      <c r="K34" s="34">
        <v>42</v>
      </c>
      <c r="L34" s="70">
        <f>[1]Ком.195!H48+[1]Ком.195!I48</f>
        <v>81</v>
      </c>
      <c r="M34" s="61">
        <f>[1]Ком.195!E51</f>
        <v>1852.9999999999995</v>
      </c>
      <c r="N34" s="61">
        <f>[1]Ком.195!E52</f>
        <v>218.9</v>
      </c>
      <c r="O34" s="23">
        <f t="shared" si="9"/>
        <v>2071.8999999999996</v>
      </c>
      <c r="P34" s="61"/>
      <c r="Q34" s="61"/>
      <c r="R34" s="36">
        <f>[1]Ком.195!F51</f>
        <v>1120.0999999999997</v>
      </c>
      <c r="S34" s="36">
        <f>[1]Ком.195!F52</f>
        <v>136.1</v>
      </c>
      <c r="T34" s="26">
        <f t="shared" si="8"/>
        <v>1256.1999999999996</v>
      </c>
      <c r="U34" s="61"/>
      <c r="V34" s="61"/>
      <c r="W34" s="98">
        <f t="shared" si="0"/>
        <v>2071.8999999999996</v>
      </c>
      <c r="X34" s="61">
        <f t="shared" si="1"/>
        <v>1256.1999999999996</v>
      </c>
      <c r="Y34" s="61">
        <f t="shared" si="2"/>
        <v>2071.8999999999996</v>
      </c>
      <c r="Z34" s="61">
        <f t="shared" si="2"/>
        <v>1256.1999999999996</v>
      </c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>
        <f t="shared" si="4"/>
        <v>2071.8999999999996</v>
      </c>
      <c r="AL34" s="61">
        <f t="shared" si="4"/>
        <v>1256.1999999999996</v>
      </c>
      <c r="AM34" s="61"/>
      <c r="AN34" s="61"/>
      <c r="AO34" s="61">
        <v>2101</v>
      </c>
      <c r="AP34" s="61">
        <v>1274.0999999999999</v>
      </c>
      <c r="AQ34" s="61"/>
      <c r="AR34" s="61"/>
      <c r="AS34" s="61">
        <v>1800.5</v>
      </c>
      <c r="AT34" s="61">
        <v>1098.2</v>
      </c>
      <c r="AU34" s="61">
        <v>2101</v>
      </c>
      <c r="AV34" s="61">
        <v>1274.0999999999999</v>
      </c>
      <c r="AW34" s="61">
        <v>2101</v>
      </c>
      <c r="AX34" s="61">
        <v>1274.0999999999999</v>
      </c>
      <c r="AY34" s="61">
        <v>35</v>
      </c>
      <c r="AZ34" s="61">
        <v>23723713</v>
      </c>
      <c r="BA34" s="61">
        <v>250.9</v>
      </c>
      <c r="BB34" s="61"/>
      <c r="BC34" s="61"/>
      <c r="BD34" s="61">
        <v>3.4</v>
      </c>
      <c r="BE34" s="61"/>
      <c r="BF34" s="61"/>
      <c r="BG34" s="61">
        <v>443</v>
      </c>
      <c r="BH34" s="61"/>
      <c r="BI34" s="61"/>
      <c r="BJ34" s="61">
        <v>443</v>
      </c>
      <c r="BK34" s="99"/>
      <c r="BL34" s="61"/>
      <c r="BM34" s="61"/>
      <c r="BN34" s="61"/>
      <c r="BO34" s="61"/>
      <c r="BP34" s="40">
        <f t="shared" si="6"/>
        <v>365.64839999999998</v>
      </c>
      <c r="BQ34" s="100">
        <f>BP34</f>
        <v>365.64839999999998</v>
      </c>
      <c r="BR34" s="41"/>
      <c r="BS34" s="42"/>
      <c r="BT34" s="42">
        <v>304.2</v>
      </c>
      <c r="BU34" s="61">
        <v>264.60000000000002</v>
      </c>
      <c r="BV34" s="61">
        <v>1242.3</v>
      </c>
    </row>
    <row r="35" spans="1:74">
      <c r="A35" s="16">
        <v>30</v>
      </c>
      <c r="B35" s="43" t="s">
        <v>82</v>
      </c>
      <c r="C35" s="43" t="s">
        <v>83</v>
      </c>
      <c r="D35" s="44" t="s">
        <v>67</v>
      </c>
      <c r="E35" s="45" t="s">
        <v>68</v>
      </c>
      <c r="F35" s="58">
        <v>1976</v>
      </c>
      <c r="G35" s="46">
        <v>5</v>
      </c>
      <c r="H35" s="46">
        <v>8</v>
      </c>
      <c r="I35" s="65">
        <v>118</v>
      </c>
      <c r="J35" s="65">
        <v>238</v>
      </c>
      <c r="K35" s="65">
        <v>120</v>
      </c>
      <c r="L35" s="48">
        <f>[1]Ком.167А!H128+[1]Ком.167А!I128</f>
        <v>220</v>
      </c>
      <c r="M35" s="58">
        <f>[1]Ком.167А!E131</f>
        <v>5084.2</v>
      </c>
      <c r="N35" s="58">
        <f>[1]Ком.167А!E132</f>
        <v>272.7</v>
      </c>
      <c r="O35" s="49">
        <f t="shared" si="9"/>
        <v>5356.9</v>
      </c>
      <c r="P35" s="58"/>
      <c r="Q35" s="58"/>
      <c r="R35" s="50">
        <f>[1]Ком.167А!F131</f>
        <v>3428.2999999999979</v>
      </c>
      <c r="S35" s="50">
        <f>[1]Ком.167А!F132</f>
        <v>182.2</v>
      </c>
      <c r="T35" s="46">
        <f t="shared" si="8"/>
        <v>3610.4999999999977</v>
      </c>
      <c r="U35" s="58"/>
      <c r="V35" s="58"/>
      <c r="W35" s="52">
        <f t="shared" si="0"/>
        <v>5356.9</v>
      </c>
      <c r="X35" s="46">
        <f t="shared" si="1"/>
        <v>3610.4999999999977</v>
      </c>
      <c r="Y35" s="46">
        <f t="shared" si="2"/>
        <v>5356.9</v>
      </c>
      <c r="Z35" s="46">
        <f t="shared" si="2"/>
        <v>3610.4999999999977</v>
      </c>
      <c r="AA35" s="58"/>
      <c r="AB35" s="58"/>
      <c r="AC35" s="46">
        <f t="shared" ref="AC35:AD62" si="13">Y35</f>
        <v>5356.9</v>
      </c>
      <c r="AD35" s="46">
        <f t="shared" si="13"/>
        <v>3610.4999999999977</v>
      </c>
      <c r="AE35" s="58"/>
      <c r="AF35" s="58"/>
      <c r="AG35" s="58"/>
      <c r="AH35" s="58"/>
      <c r="AI35" s="58"/>
      <c r="AJ35" s="58"/>
      <c r="AK35" s="46">
        <f t="shared" si="4"/>
        <v>5356.9</v>
      </c>
      <c r="AL35" s="46">
        <f t="shared" si="4"/>
        <v>3610.4999999999977</v>
      </c>
      <c r="AM35" s="58"/>
      <c r="AN35" s="58"/>
      <c r="AO35" s="58"/>
      <c r="AP35" s="58"/>
      <c r="AQ35" s="53">
        <f t="shared" ref="AQ35:AR60" si="14">Y35</f>
        <v>5356.9</v>
      </c>
      <c r="AR35" s="53">
        <f t="shared" si="14"/>
        <v>3610.4999999999977</v>
      </c>
      <c r="AS35" s="58">
        <v>4313</v>
      </c>
      <c r="AT35" s="58">
        <v>2914.9</v>
      </c>
      <c r="AU35" s="58"/>
      <c r="AV35" s="58"/>
      <c r="AW35" s="58"/>
      <c r="AX35" s="58"/>
      <c r="AY35" s="58">
        <v>95</v>
      </c>
      <c r="AZ35" s="58">
        <v>23135035</v>
      </c>
      <c r="BA35" s="58"/>
      <c r="BB35" s="58"/>
      <c r="BC35" s="58">
        <v>14</v>
      </c>
      <c r="BD35" s="58"/>
      <c r="BE35" s="58">
        <v>43.5</v>
      </c>
      <c r="BF35" s="58"/>
      <c r="BG35" s="58">
        <v>554.5</v>
      </c>
      <c r="BH35" s="58"/>
      <c r="BI35" s="58"/>
      <c r="BJ35" s="58"/>
      <c r="BK35" s="46">
        <v>200</v>
      </c>
      <c r="BL35" s="58"/>
      <c r="BM35" s="58"/>
      <c r="BN35" s="58"/>
      <c r="BO35" s="58"/>
      <c r="BP35" s="54">
        <f t="shared" si="6"/>
        <v>1305.3719999999998</v>
      </c>
      <c r="BQ35" s="58"/>
      <c r="BR35" s="66"/>
      <c r="BS35" s="56">
        <f>BP35</f>
        <v>1305.3719999999998</v>
      </c>
      <c r="BT35" s="56">
        <v>1086</v>
      </c>
      <c r="BU35" s="58">
        <v>1086</v>
      </c>
      <c r="BV35" s="58">
        <v>4439.8999999999996</v>
      </c>
    </row>
    <row r="36" spans="1:74">
      <c r="A36" s="16">
        <v>31</v>
      </c>
      <c r="B36" s="73" t="s">
        <v>84</v>
      </c>
      <c r="C36" s="73">
        <v>13</v>
      </c>
      <c r="D36" s="74" t="s">
        <v>67</v>
      </c>
      <c r="E36" s="75" t="s">
        <v>68</v>
      </c>
      <c r="F36" s="79">
        <v>1979</v>
      </c>
      <c r="G36" s="77">
        <v>5</v>
      </c>
      <c r="H36" s="77">
        <v>4</v>
      </c>
      <c r="I36" s="78">
        <v>58</v>
      </c>
      <c r="J36" s="78">
        <v>112</v>
      </c>
      <c r="K36" s="78">
        <v>59</v>
      </c>
      <c r="L36" s="22">
        <f>'[1]Сахалинская 13'!H64+'[1]Сахалинская 13'!I64</f>
        <v>123</v>
      </c>
      <c r="M36" s="79">
        <f>'[1]Сахалинская 13'!E67</f>
        <v>2488.3999999999992</v>
      </c>
      <c r="N36" s="79">
        <f>'[1]Сахалинская 13'!E68</f>
        <v>103.80000000000001</v>
      </c>
      <c r="O36" s="80">
        <f t="shared" si="9"/>
        <v>2592.1999999999994</v>
      </c>
      <c r="P36" s="79"/>
      <c r="Q36" s="79"/>
      <c r="R36" s="81">
        <f>'[1]Сахалинская 13'!F67</f>
        <v>1673.5999999999997</v>
      </c>
      <c r="S36" s="81">
        <f>'[1]Сахалинская 13'!F68</f>
        <v>74.099999999999994</v>
      </c>
      <c r="T36" s="77">
        <f>R36+S36</f>
        <v>1747.6999999999996</v>
      </c>
      <c r="U36" s="79"/>
      <c r="V36" s="79"/>
      <c r="W36" s="82">
        <f t="shared" si="0"/>
        <v>2592.1999999999994</v>
      </c>
      <c r="X36" s="77">
        <f t="shared" si="1"/>
        <v>1747.6999999999996</v>
      </c>
      <c r="Y36" s="77">
        <f t="shared" si="2"/>
        <v>2592.1999999999994</v>
      </c>
      <c r="Z36" s="77">
        <f t="shared" si="2"/>
        <v>1747.6999999999996</v>
      </c>
      <c r="AA36" s="79"/>
      <c r="AB36" s="79"/>
      <c r="AC36" s="77">
        <f t="shared" si="13"/>
        <v>2592.1999999999994</v>
      </c>
      <c r="AD36" s="77">
        <f t="shared" si="13"/>
        <v>1747.6999999999996</v>
      </c>
      <c r="AE36" s="79"/>
      <c r="AF36" s="79"/>
      <c r="AG36" s="79"/>
      <c r="AH36" s="79"/>
      <c r="AI36" s="79"/>
      <c r="AJ36" s="79"/>
      <c r="AK36" s="77">
        <f t="shared" si="4"/>
        <v>2592.1999999999994</v>
      </c>
      <c r="AL36" s="77">
        <f t="shared" si="4"/>
        <v>1747.6999999999996</v>
      </c>
      <c r="AM36" s="79"/>
      <c r="AN36" s="79"/>
      <c r="AO36" s="79"/>
      <c r="AP36" s="79"/>
      <c r="AQ36" s="83"/>
      <c r="AR36" s="83"/>
      <c r="AS36" s="79"/>
      <c r="AT36" s="79"/>
      <c r="AU36" s="79"/>
      <c r="AV36" s="79"/>
      <c r="AW36" s="79"/>
      <c r="AX36" s="79"/>
      <c r="AY36" s="79"/>
      <c r="AZ36" s="79">
        <v>890200</v>
      </c>
      <c r="BA36" s="79"/>
      <c r="BB36" s="79">
        <v>72.8</v>
      </c>
      <c r="BC36" s="79"/>
      <c r="BD36" s="79"/>
      <c r="BE36" s="79"/>
      <c r="BF36" s="79"/>
      <c r="BG36" s="79">
        <v>360</v>
      </c>
      <c r="BH36" s="79"/>
      <c r="BI36" s="79"/>
      <c r="BJ36" s="79"/>
      <c r="BK36" s="77"/>
      <c r="BL36" s="79"/>
      <c r="BM36" s="79"/>
      <c r="BN36" s="79"/>
      <c r="BO36" s="79"/>
      <c r="BP36" s="84">
        <f t="shared" si="6"/>
        <v>633.9348</v>
      </c>
      <c r="BQ36" s="79"/>
      <c r="BR36" s="85"/>
      <c r="BS36" s="86">
        <f>BP36</f>
        <v>633.9348</v>
      </c>
      <c r="BT36" s="86">
        <v>527.4</v>
      </c>
      <c r="BU36" s="79">
        <v>527.4</v>
      </c>
      <c r="BV36" s="79">
        <v>3313.75</v>
      </c>
    </row>
    <row r="37" spans="1:74">
      <c r="A37" s="16">
        <v>32</v>
      </c>
      <c r="B37" s="73" t="s">
        <v>85</v>
      </c>
      <c r="C37" s="73">
        <v>4</v>
      </c>
      <c r="D37" s="74" t="s">
        <v>67</v>
      </c>
      <c r="E37" s="75" t="s">
        <v>68</v>
      </c>
      <c r="F37" s="79">
        <v>1971</v>
      </c>
      <c r="G37" s="77">
        <v>5</v>
      </c>
      <c r="H37" s="77">
        <v>4</v>
      </c>
      <c r="I37" s="78">
        <v>60</v>
      </c>
      <c r="J37" s="78">
        <v>117</v>
      </c>
      <c r="K37" s="78">
        <v>58</v>
      </c>
      <c r="L37" s="22">
        <f>'[1]Невельского 4 '!H64+'[1]Невельского 4 '!I64</f>
        <v>111</v>
      </c>
      <c r="M37" s="79">
        <f>'[1]Невельского 4 '!E67</f>
        <v>2355.4</v>
      </c>
      <c r="N37" s="79">
        <f>'[1]Невельского 4 '!E68</f>
        <v>272.40000000000003</v>
      </c>
      <c r="O37" s="80">
        <f t="shared" si="9"/>
        <v>2627.8</v>
      </c>
      <c r="P37" s="79"/>
      <c r="Q37" s="79"/>
      <c r="R37" s="81">
        <f>'[1]Невельского 4 '!F67</f>
        <v>1581.2000000000003</v>
      </c>
      <c r="S37" s="81">
        <f>'[1]Невельского 4 '!F68</f>
        <v>181.29999999999998</v>
      </c>
      <c r="T37" s="77">
        <f>R37+S37</f>
        <v>1762.5000000000002</v>
      </c>
      <c r="U37" s="79"/>
      <c r="V37" s="79"/>
      <c r="W37" s="82">
        <f t="shared" si="0"/>
        <v>2627.8</v>
      </c>
      <c r="X37" s="77">
        <f t="shared" si="1"/>
        <v>1762.5000000000002</v>
      </c>
      <c r="Y37" s="77">
        <f t="shared" si="2"/>
        <v>2627.8</v>
      </c>
      <c r="Z37" s="77">
        <f t="shared" si="2"/>
        <v>1762.5000000000002</v>
      </c>
      <c r="AA37" s="79"/>
      <c r="AB37" s="79"/>
      <c r="AC37" s="77">
        <f t="shared" si="13"/>
        <v>2627.8</v>
      </c>
      <c r="AD37" s="77">
        <f t="shared" si="13"/>
        <v>1762.5000000000002</v>
      </c>
      <c r="AE37" s="79"/>
      <c r="AF37" s="79"/>
      <c r="AG37" s="79"/>
      <c r="AH37" s="79"/>
      <c r="AI37" s="79"/>
      <c r="AJ37" s="79"/>
      <c r="AK37" s="77">
        <v>2627.8</v>
      </c>
      <c r="AL37" s="77">
        <v>1762.5</v>
      </c>
      <c r="AM37" s="79"/>
      <c r="AN37" s="79"/>
      <c r="AO37" s="79">
        <v>2627.8</v>
      </c>
      <c r="AP37" s="79">
        <v>1762.5</v>
      </c>
      <c r="AQ37" s="83"/>
      <c r="AR37" s="83"/>
      <c r="AS37" s="79"/>
      <c r="AT37" s="79"/>
      <c r="AU37" s="79"/>
      <c r="AV37" s="79"/>
      <c r="AW37" s="79"/>
      <c r="AX37" s="79"/>
      <c r="AY37" s="79"/>
      <c r="AZ37" s="79">
        <v>506220</v>
      </c>
      <c r="BA37" s="79"/>
      <c r="BB37" s="79">
        <v>91.9</v>
      </c>
      <c r="BC37" s="79"/>
      <c r="BD37" s="79"/>
      <c r="BE37" s="79"/>
      <c r="BF37" s="79"/>
      <c r="BG37" s="79">
        <v>217.6</v>
      </c>
      <c r="BH37" s="79"/>
      <c r="BI37" s="79"/>
      <c r="BJ37" s="79"/>
      <c r="BK37" s="77"/>
      <c r="BL37" s="79"/>
      <c r="BM37" s="79"/>
      <c r="BN37" s="79"/>
      <c r="BO37" s="79"/>
      <c r="BP37" s="84">
        <f t="shared" si="6"/>
        <v>662.78279999999995</v>
      </c>
      <c r="BQ37" s="79"/>
      <c r="BR37" s="85"/>
      <c r="BS37" s="86">
        <f>BP37</f>
        <v>662.78279999999995</v>
      </c>
      <c r="BT37" s="86">
        <v>551.4</v>
      </c>
      <c r="BU37" s="79">
        <v>551.4</v>
      </c>
      <c r="BV37" s="79">
        <v>2890.75</v>
      </c>
    </row>
    <row r="38" spans="1:74">
      <c r="A38" s="16">
        <v>33</v>
      </c>
      <c r="B38" s="73" t="s">
        <v>86</v>
      </c>
      <c r="C38" s="101" t="s">
        <v>87</v>
      </c>
      <c r="D38" s="74" t="s">
        <v>88</v>
      </c>
      <c r="E38" s="75" t="s">
        <v>68</v>
      </c>
      <c r="F38" s="79">
        <v>2014</v>
      </c>
      <c r="G38" s="77">
        <v>15</v>
      </c>
      <c r="H38" s="77">
        <v>1</v>
      </c>
      <c r="I38" s="78">
        <v>60</v>
      </c>
      <c r="J38" s="78"/>
      <c r="K38" s="78">
        <v>60</v>
      </c>
      <c r="L38" s="22">
        <f>'[1]Невельская 14 корпус 1'!H65+'[1]Невельская 14 корпус 1'!I65</f>
        <v>93</v>
      </c>
      <c r="M38" s="79">
        <f>'[1]Невельская 14 корпус 1'!E66</f>
        <v>3729.5000000000009</v>
      </c>
      <c r="N38" s="79">
        <v>0</v>
      </c>
      <c r="O38" s="80">
        <v>3729.5</v>
      </c>
      <c r="P38" s="79"/>
      <c r="Q38" s="79"/>
      <c r="R38" s="81"/>
      <c r="S38" s="81"/>
      <c r="T38" s="77"/>
      <c r="U38" s="79"/>
      <c r="V38" s="79"/>
      <c r="W38" s="82">
        <f>O38</f>
        <v>3729.5</v>
      </c>
      <c r="X38" s="77"/>
      <c r="Y38" s="77">
        <f>W38</f>
        <v>3729.5</v>
      </c>
      <c r="Z38" s="77"/>
      <c r="AA38" s="79"/>
      <c r="AB38" s="79"/>
      <c r="AC38" s="77">
        <f t="shared" si="13"/>
        <v>3729.5</v>
      </c>
      <c r="AD38" s="77"/>
      <c r="AE38" s="79"/>
      <c r="AF38" s="79"/>
      <c r="AG38" s="79"/>
      <c r="AH38" s="79"/>
      <c r="AI38" s="79"/>
      <c r="AJ38" s="79"/>
      <c r="AK38" s="77">
        <f>AC38</f>
        <v>3729.5</v>
      </c>
      <c r="AL38" s="77"/>
      <c r="AM38" s="79"/>
      <c r="AN38" s="79"/>
      <c r="AO38" s="79">
        <f>AK38</f>
        <v>3729.5</v>
      </c>
      <c r="AP38" s="79"/>
      <c r="AQ38" s="83"/>
      <c r="AR38" s="83"/>
      <c r="AS38" s="79"/>
      <c r="AT38" s="79"/>
      <c r="AU38" s="79">
        <f>AO38</f>
        <v>3729.5</v>
      </c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>
        <v>902</v>
      </c>
      <c r="BH38" s="79"/>
      <c r="BI38" s="79"/>
      <c r="BJ38" s="79"/>
      <c r="BK38" s="77"/>
      <c r="BL38" s="79"/>
      <c r="BM38" s="79"/>
      <c r="BN38" s="79"/>
      <c r="BO38" s="79"/>
      <c r="BP38" s="84">
        <f t="shared" si="6"/>
        <v>392.71744000000001</v>
      </c>
      <c r="BQ38" s="79"/>
      <c r="BR38" s="85"/>
      <c r="BS38" s="86"/>
      <c r="BT38" s="86">
        <v>326.72000000000003</v>
      </c>
      <c r="BU38" s="79">
        <v>307.2</v>
      </c>
      <c r="BV38" s="79">
        <v>1152.5</v>
      </c>
    </row>
    <row r="39" spans="1:74">
      <c r="A39" s="16">
        <v>34</v>
      </c>
      <c r="B39" s="73" t="s">
        <v>86</v>
      </c>
      <c r="C39" s="101" t="s">
        <v>89</v>
      </c>
      <c r="D39" s="74" t="s">
        <v>88</v>
      </c>
      <c r="E39" s="75" t="s">
        <v>68</v>
      </c>
      <c r="F39" s="79">
        <v>2015</v>
      </c>
      <c r="G39" s="77">
        <v>12</v>
      </c>
      <c r="H39" s="77">
        <v>1</v>
      </c>
      <c r="I39" s="78">
        <v>77</v>
      </c>
      <c r="J39" s="78">
        <v>143</v>
      </c>
      <c r="K39" s="78">
        <v>77</v>
      </c>
      <c r="L39" s="22">
        <f>'[1]Невельская 14 корпус 2'!H82+'[1]Невельская 14 корпус 2'!I82</f>
        <v>106</v>
      </c>
      <c r="M39" s="79">
        <f>'[1]Невельская 14 корпус 2'!E85</f>
        <v>4097.2999999999984</v>
      </c>
      <c r="N39" s="79">
        <f>'[1]Невельская 14 корпус 2'!E86</f>
        <v>0</v>
      </c>
      <c r="O39" s="80">
        <v>4248.2</v>
      </c>
      <c r="P39" s="79"/>
      <c r="Q39" s="79"/>
      <c r="R39" s="81"/>
      <c r="S39" s="81"/>
      <c r="T39" s="77"/>
      <c r="U39" s="79"/>
      <c r="V39" s="79"/>
      <c r="W39" s="82">
        <f t="shared" si="0"/>
        <v>4248.2</v>
      </c>
      <c r="X39" s="77"/>
      <c r="Y39" s="77">
        <f t="shared" si="2"/>
        <v>4248.2</v>
      </c>
      <c r="Z39" s="77"/>
      <c r="AA39" s="79"/>
      <c r="AB39" s="79"/>
      <c r="AC39" s="77">
        <f t="shared" si="13"/>
        <v>4248.2</v>
      </c>
      <c r="AD39" s="77"/>
      <c r="AE39" s="79"/>
      <c r="AF39" s="79"/>
      <c r="AG39" s="79"/>
      <c r="AH39" s="79"/>
      <c r="AI39" s="79"/>
      <c r="AJ39" s="79"/>
      <c r="AK39" s="77">
        <f t="shared" si="4"/>
        <v>4248.2</v>
      </c>
      <c r="AL39" s="77"/>
      <c r="AM39" s="79"/>
      <c r="AN39" s="79"/>
      <c r="AO39" s="79">
        <v>4098</v>
      </c>
      <c r="AP39" s="79"/>
      <c r="AQ39" s="83"/>
      <c r="AR39" s="83"/>
      <c r="AS39" s="79"/>
      <c r="AT39" s="79"/>
      <c r="AU39" s="79">
        <f>AO39</f>
        <v>4098</v>
      </c>
      <c r="AV39" s="79"/>
      <c r="AW39" s="79"/>
      <c r="AX39" s="79"/>
      <c r="AY39" s="79"/>
      <c r="AZ39" s="79"/>
      <c r="BA39" s="79"/>
      <c r="BB39" s="79">
        <f>125.8+112.9+72.3+78.6+262.6</f>
        <v>652.20000000000005</v>
      </c>
      <c r="BC39" s="79"/>
      <c r="BD39" s="79">
        <v>3</v>
      </c>
      <c r="BE39" s="79"/>
      <c r="BF39" s="79"/>
      <c r="BG39" s="79">
        <v>719</v>
      </c>
      <c r="BH39" s="79"/>
      <c r="BI39" s="79"/>
      <c r="BJ39" s="79"/>
      <c r="BK39" s="77"/>
      <c r="BL39" s="79"/>
      <c r="BM39" s="79"/>
      <c r="BN39" s="79"/>
      <c r="BO39" s="79"/>
      <c r="BP39" s="84">
        <f t="shared" si="6"/>
        <v>518.42259999999999</v>
      </c>
      <c r="BQ39" s="79"/>
      <c r="BR39" s="85"/>
      <c r="BS39" s="86"/>
      <c r="BT39" s="86">
        <v>431.3</v>
      </c>
      <c r="BU39" s="79">
        <v>431.3</v>
      </c>
      <c r="BV39" s="79">
        <v>2443.0500000000002</v>
      </c>
    </row>
    <row r="40" spans="1:74">
      <c r="A40" s="16">
        <v>35</v>
      </c>
      <c r="B40" s="73" t="s">
        <v>90</v>
      </c>
      <c r="C40" s="73" t="s">
        <v>91</v>
      </c>
      <c r="D40" s="74" t="s">
        <v>88</v>
      </c>
      <c r="E40" s="75" t="s">
        <v>68</v>
      </c>
      <c r="F40" s="79">
        <v>2016</v>
      </c>
      <c r="G40" s="77">
        <v>9</v>
      </c>
      <c r="H40" s="77">
        <v>2</v>
      </c>
      <c r="I40" s="78">
        <v>71</v>
      </c>
      <c r="J40" s="78">
        <v>125</v>
      </c>
      <c r="K40" s="78">
        <v>71</v>
      </c>
      <c r="L40" s="22">
        <f>'[1]Озерная 2а-Б'!H42+'[1]Озерная 2а-Б'!I42+'[1]Озерная 2а-В'!H41+'[1]Озерная 2а-В'!I41</f>
        <v>130</v>
      </c>
      <c r="M40" s="79">
        <f>'[1]Озерная 2а-Б'!E42+'[1]Озерная 2а-В'!E41</f>
        <v>3953.5</v>
      </c>
      <c r="N40" s="79">
        <v>0</v>
      </c>
      <c r="O40" s="80">
        <v>3960.1</v>
      </c>
      <c r="P40" s="79"/>
      <c r="Q40" s="79"/>
      <c r="R40" s="81">
        <f>'[1]Озерная 2а-Б'!F43+'[1]Озерная 2а-В'!F42</f>
        <v>2027.0999999999997</v>
      </c>
      <c r="S40" s="81">
        <v>0</v>
      </c>
      <c r="T40" s="77">
        <f>R40+S40</f>
        <v>2027.0999999999997</v>
      </c>
      <c r="U40" s="79"/>
      <c r="V40" s="79"/>
      <c r="W40" s="82">
        <f>M40</f>
        <v>3953.5</v>
      </c>
      <c r="X40" s="77">
        <f>R40</f>
        <v>2027.0999999999997</v>
      </c>
      <c r="Y40" s="77">
        <f t="shared" si="2"/>
        <v>3953.5</v>
      </c>
      <c r="Z40" s="77">
        <f>X40</f>
        <v>2027.0999999999997</v>
      </c>
      <c r="AA40" s="79"/>
      <c r="AB40" s="79"/>
      <c r="AC40" s="77">
        <f t="shared" si="13"/>
        <v>3953.5</v>
      </c>
      <c r="AD40" s="77">
        <f>Z40</f>
        <v>2027.0999999999997</v>
      </c>
      <c r="AE40" s="79"/>
      <c r="AF40" s="79"/>
      <c r="AG40" s="79"/>
      <c r="AH40" s="79"/>
      <c r="AI40" s="79"/>
      <c r="AJ40" s="79"/>
      <c r="AK40" s="77">
        <f t="shared" si="4"/>
        <v>3953.5</v>
      </c>
      <c r="AL40" s="77">
        <f>AD40</f>
        <v>2027.0999999999997</v>
      </c>
      <c r="AM40" s="79"/>
      <c r="AN40" s="79"/>
      <c r="AO40" s="79">
        <f>AK40</f>
        <v>3953.5</v>
      </c>
      <c r="AP40" s="79">
        <f>AL40</f>
        <v>2027.0999999999997</v>
      </c>
      <c r="AQ40" s="83"/>
      <c r="AR40" s="83"/>
      <c r="AS40" s="79"/>
      <c r="AT40" s="79"/>
      <c r="AU40" s="79">
        <f>AO40</f>
        <v>3953.5</v>
      </c>
      <c r="AV40" s="79">
        <f>AP40</f>
        <v>2027.0999999999997</v>
      </c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89">
        <f>171.6+301.1+25.53+18.34</f>
        <v>516.57000000000005</v>
      </c>
      <c r="BH40" s="79"/>
      <c r="BI40" s="79"/>
      <c r="BJ40" s="79"/>
      <c r="BK40" s="77"/>
      <c r="BL40" s="79"/>
      <c r="BM40" s="79"/>
      <c r="BN40" s="79"/>
      <c r="BO40" s="79"/>
      <c r="BP40" s="84">
        <f>BT40*1.202</f>
        <v>609.45006000000012</v>
      </c>
      <c r="BQ40" s="79"/>
      <c r="BR40" s="85">
        <f>BP40</f>
        <v>609.45006000000012</v>
      </c>
      <c r="BS40" s="86"/>
      <c r="BT40" s="102">
        <f>286.6+264.3-25.53-18.34</f>
        <v>507.03000000000014</v>
      </c>
      <c r="BU40" s="79">
        <f>284.4+262.5</f>
        <v>546.9</v>
      </c>
      <c r="BV40" s="79">
        <v>1160.9000000000001</v>
      </c>
    </row>
    <row r="41" spans="1:74">
      <c r="A41" s="16">
        <v>36</v>
      </c>
      <c r="B41" s="73" t="s">
        <v>90</v>
      </c>
      <c r="C41" s="73" t="s">
        <v>92</v>
      </c>
      <c r="D41" s="74" t="s">
        <v>88</v>
      </c>
      <c r="E41" s="75" t="s">
        <v>68</v>
      </c>
      <c r="F41" s="79">
        <v>2017</v>
      </c>
      <c r="G41" s="77">
        <v>9</v>
      </c>
      <c r="H41" s="77">
        <v>1</v>
      </c>
      <c r="I41" s="78">
        <v>35</v>
      </c>
      <c r="J41" s="78">
        <f>'[1]Озерная 2б'!I41</f>
        <v>72</v>
      </c>
      <c r="K41" s="78">
        <v>35</v>
      </c>
      <c r="L41" s="22">
        <f>'[1]Озерная 2б'!G41+'[1]Озерная 2б'!H41</f>
        <v>27</v>
      </c>
      <c r="M41" s="79">
        <f>'[1]Озерная 2б'!E42</f>
        <v>1933.1000000000004</v>
      </c>
      <c r="N41" s="79">
        <f>'[1]Озерная 2б'!E45</f>
        <v>0</v>
      </c>
      <c r="O41" s="80">
        <v>1940</v>
      </c>
      <c r="P41" s="79"/>
      <c r="Q41" s="79"/>
      <c r="R41" s="81">
        <f>'[1]Озерная 2б'!F42</f>
        <v>1097.5000000000002</v>
      </c>
      <c r="S41" s="81">
        <v>0</v>
      </c>
      <c r="T41" s="77">
        <f>R41+S41</f>
        <v>1097.5000000000002</v>
      </c>
      <c r="U41" s="79"/>
      <c r="V41" s="79"/>
      <c r="W41" s="82">
        <f>M41</f>
        <v>1933.1000000000004</v>
      </c>
      <c r="X41" s="77">
        <f>T41</f>
        <v>1097.5000000000002</v>
      </c>
      <c r="Y41" s="77">
        <f t="shared" si="2"/>
        <v>1933.1000000000004</v>
      </c>
      <c r="Z41" s="77">
        <f>X41</f>
        <v>1097.5000000000002</v>
      </c>
      <c r="AA41" s="79"/>
      <c r="AB41" s="79"/>
      <c r="AC41" s="77">
        <f t="shared" si="13"/>
        <v>1933.1000000000004</v>
      </c>
      <c r="AD41" s="77">
        <f>Z41</f>
        <v>1097.5000000000002</v>
      </c>
      <c r="AE41" s="79"/>
      <c r="AF41" s="79"/>
      <c r="AG41" s="79"/>
      <c r="AH41" s="79"/>
      <c r="AI41" s="79"/>
      <c r="AJ41" s="79"/>
      <c r="AK41" s="77">
        <f t="shared" si="4"/>
        <v>1933.1000000000004</v>
      </c>
      <c r="AL41" s="77">
        <f>AD41</f>
        <v>1097.5000000000002</v>
      </c>
      <c r="AM41" s="79"/>
      <c r="AN41" s="79"/>
      <c r="AO41" s="79">
        <f>AK41</f>
        <v>1933.1000000000004</v>
      </c>
      <c r="AP41" s="79">
        <f>AL41</f>
        <v>1097.5000000000002</v>
      </c>
      <c r="AQ41" s="83"/>
      <c r="AR41" s="83"/>
      <c r="AS41" s="79"/>
      <c r="AT41" s="79"/>
      <c r="AU41" s="79">
        <f>AK41</f>
        <v>1933.1000000000004</v>
      </c>
      <c r="AV41" s="79">
        <f>AP41</f>
        <v>1097.5000000000002</v>
      </c>
      <c r="AW41" s="79"/>
      <c r="AX41" s="79"/>
      <c r="AY41" s="79"/>
      <c r="AZ41" s="79"/>
      <c r="BA41" s="79"/>
      <c r="BB41" s="79"/>
      <c r="BC41" s="79"/>
      <c r="BD41" s="79">
        <f>4+2.5</f>
        <v>6.5</v>
      </c>
      <c r="BE41" s="79"/>
      <c r="BF41" s="79"/>
      <c r="BG41" s="89">
        <v>317.89999999999998</v>
      </c>
      <c r="BH41" s="79"/>
      <c r="BI41" s="79"/>
      <c r="BJ41" s="79"/>
      <c r="BK41" s="77"/>
      <c r="BL41" s="79"/>
      <c r="BM41" s="79"/>
      <c r="BN41" s="79"/>
      <c r="BO41" s="79"/>
      <c r="BP41" s="84">
        <f>BT41*1.202</f>
        <v>291.60519999999997</v>
      </c>
      <c r="BQ41" s="79"/>
      <c r="BR41" s="85"/>
      <c r="BS41" s="86"/>
      <c r="BT41" s="102">
        <v>242.6</v>
      </c>
      <c r="BU41" s="79">
        <v>238.7</v>
      </c>
      <c r="BV41" s="79">
        <v>2242.25</v>
      </c>
    </row>
    <row r="42" spans="1:74">
      <c r="A42" s="16">
        <v>37</v>
      </c>
      <c r="B42" s="32" t="s">
        <v>93</v>
      </c>
      <c r="C42" s="32">
        <v>157</v>
      </c>
      <c r="D42" s="33" t="s">
        <v>67</v>
      </c>
      <c r="E42" s="59" t="s">
        <v>68</v>
      </c>
      <c r="F42" s="26">
        <v>1962</v>
      </c>
      <c r="G42" s="26">
        <v>5</v>
      </c>
      <c r="H42" s="26">
        <v>5</v>
      </c>
      <c r="I42" s="34">
        <v>96</v>
      </c>
      <c r="J42" s="34">
        <v>174</v>
      </c>
      <c r="K42" s="34">
        <v>96</v>
      </c>
      <c r="L42" s="70">
        <f>'[1]Мира 157'!H102+'[1]Мира 157'!I102</f>
        <v>166</v>
      </c>
      <c r="M42" s="26">
        <v>3257.6</v>
      </c>
      <c r="N42" s="26">
        <f>'[1]Мира 157'!E106</f>
        <v>623.29999999999995</v>
      </c>
      <c r="O42" s="23">
        <v>3880.9</v>
      </c>
      <c r="P42" s="35"/>
      <c r="Q42" s="35"/>
      <c r="R42" s="36">
        <f>'[1]Мира 157'!F105</f>
        <v>2095.7999999999997</v>
      </c>
      <c r="S42" s="36">
        <f>'[1]Мира 157'!F106</f>
        <v>411.30000000000007</v>
      </c>
      <c r="T42" s="26">
        <f t="shared" si="8"/>
        <v>2507.1</v>
      </c>
      <c r="U42" s="26"/>
      <c r="V42" s="26"/>
      <c r="W42" s="37">
        <f t="shared" si="0"/>
        <v>3880.9</v>
      </c>
      <c r="X42" s="35">
        <f t="shared" si="1"/>
        <v>2507.1</v>
      </c>
      <c r="Y42" s="35">
        <f t="shared" ref="Y42:Z67" si="15">W42</f>
        <v>3880.9</v>
      </c>
      <c r="Z42" s="35">
        <f t="shared" si="15"/>
        <v>2507.1</v>
      </c>
      <c r="AA42" s="35"/>
      <c r="AB42" s="35"/>
      <c r="AC42" s="35">
        <f t="shared" si="13"/>
        <v>3880.9</v>
      </c>
      <c r="AD42" s="26">
        <f t="shared" si="13"/>
        <v>2507.1</v>
      </c>
      <c r="AE42" s="26"/>
      <c r="AF42" s="26"/>
      <c r="AG42" s="26"/>
      <c r="AH42" s="26"/>
      <c r="AI42" s="26"/>
      <c r="AJ42" s="26"/>
      <c r="AK42" s="26">
        <f t="shared" ref="AK42:AL67" si="16">Y42</f>
        <v>3880.9</v>
      </c>
      <c r="AL42" s="26">
        <f t="shared" si="16"/>
        <v>2507.1</v>
      </c>
      <c r="AM42" s="26"/>
      <c r="AN42" s="26"/>
      <c r="AO42" s="26"/>
      <c r="AP42" s="26"/>
      <c r="AQ42" s="38">
        <f t="shared" si="14"/>
        <v>3880.9</v>
      </c>
      <c r="AR42" s="38">
        <f t="shared" si="14"/>
        <v>2507.1</v>
      </c>
      <c r="AS42" s="26">
        <v>1318.6</v>
      </c>
      <c r="AT42" s="26">
        <v>852.1</v>
      </c>
      <c r="AU42" s="26"/>
      <c r="AV42" s="26"/>
      <c r="AW42" s="26"/>
      <c r="AX42" s="26"/>
      <c r="AY42" s="26">
        <v>32</v>
      </c>
      <c r="AZ42" s="26">
        <v>4296032</v>
      </c>
      <c r="BA42" s="26">
        <v>132.9</v>
      </c>
      <c r="BB42" s="26">
        <v>40.92</v>
      </c>
      <c r="BC42" s="26"/>
      <c r="BD42" s="26"/>
      <c r="BE42" s="26">
        <v>44.1</v>
      </c>
      <c r="BF42" s="26"/>
      <c r="BG42" s="26">
        <v>268.8</v>
      </c>
      <c r="BH42" s="26"/>
      <c r="BI42" s="26"/>
      <c r="BJ42" s="26"/>
      <c r="BK42" s="39"/>
      <c r="BL42" s="26"/>
      <c r="BM42" s="26"/>
      <c r="BN42" s="26"/>
      <c r="BO42" s="26"/>
      <c r="BP42" s="40">
        <f t="shared" si="6"/>
        <v>862.31479999999999</v>
      </c>
      <c r="BQ42" s="26"/>
      <c r="BR42" s="41"/>
      <c r="BS42" s="42">
        <f>BP42</f>
        <v>862.31479999999999</v>
      </c>
      <c r="BT42" s="40">
        <v>717.4</v>
      </c>
      <c r="BU42" s="26">
        <v>717.4</v>
      </c>
      <c r="BV42" s="26">
        <v>1897.09</v>
      </c>
    </row>
    <row r="43" spans="1:74">
      <c r="A43" s="16">
        <v>38</v>
      </c>
      <c r="B43" s="32" t="s">
        <v>93</v>
      </c>
      <c r="C43" s="32">
        <v>161</v>
      </c>
      <c r="D43" s="33" t="s">
        <v>73</v>
      </c>
      <c r="E43" s="59" t="s">
        <v>68</v>
      </c>
      <c r="F43" s="26">
        <v>1967</v>
      </c>
      <c r="G43" s="26">
        <v>5</v>
      </c>
      <c r="H43" s="26">
        <v>4</v>
      </c>
      <c r="I43" s="34">
        <v>79</v>
      </c>
      <c r="J43" s="34">
        <v>139</v>
      </c>
      <c r="K43" s="34">
        <v>79</v>
      </c>
      <c r="L43" s="70">
        <f>'[1]Мира 161'!H85+'[1]Мира 161'!I85</f>
        <v>129</v>
      </c>
      <c r="M43" s="26">
        <f>'[1]Мира 161'!E88</f>
        <v>2698.7</v>
      </c>
      <c r="N43" s="26">
        <f>'[1]Мира 161'!E89</f>
        <v>285.2</v>
      </c>
      <c r="O43" s="23">
        <f t="shared" si="9"/>
        <v>2983.8999999999996</v>
      </c>
      <c r="P43" s="35"/>
      <c r="Q43" s="35"/>
      <c r="R43" s="36">
        <f>'[1]Мира 161'!F88</f>
        <v>1710.1</v>
      </c>
      <c r="S43" s="36">
        <f>'[1]Мира 161'!F89</f>
        <v>179.79999999999998</v>
      </c>
      <c r="T43" s="26">
        <f t="shared" si="8"/>
        <v>1889.8999999999999</v>
      </c>
      <c r="U43" s="26"/>
      <c r="V43" s="26"/>
      <c r="W43" s="37">
        <f t="shared" si="0"/>
        <v>2983.8999999999996</v>
      </c>
      <c r="X43" s="35">
        <f t="shared" si="1"/>
        <v>1889.8999999999999</v>
      </c>
      <c r="Y43" s="35">
        <f t="shared" si="15"/>
        <v>2983.8999999999996</v>
      </c>
      <c r="Z43" s="35">
        <f t="shared" si="15"/>
        <v>1889.8999999999999</v>
      </c>
      <c r="AA43" s="35"/>
      <c r="AB43" s="35"/>
      <c r="AC43" s="35">
        <f t="shared" si="13"/>
        <v>2983.8999999999996</v>
      </c>
      <c r="AD43" s="26">
        <f t="shared" si="13"/>
        <v>1889.8999999999999</v>
      </c>
      <c r="AE43" s="26"/>
      <c r="AF43" s="26"/>
      <c r="AG43" s="26"/>
      <c r="AH43" s="26"/>
      <c r="AI43" s="26"/>
      <c r="AJ43" s="26"/>
      <c r="AK43" s="26">
        <f t="shared" si="16"/>
        <v>2983.8999999999996</v>
      </c>
      <c r="AL43" s="26">
        <f t="shared" si="16"/>
        <v>1889.8999999999999</v>
      </c>
      <c r="AM43" s="26"/>
      <c r="AN43" s="26"/>
      <c r="AO43" s="26"/>
      <c r="AP43" s="26"/>
      <c r="AQ43" s="38">
        <f t="shared" si="14"/>
        <v>2983.8999999999996</v>
      </c>
      <c r="AR43" s="38">
        <f t="shared" si="14"/>
        <v>1889.8999999999999</v>
      </c>
      <c r="AS43" s="26">
        <v>647.6</v>
      </c>
      <c r="AT43" s="26">
        <v>417.1</v>
      </c>
      <c r="AU43" s="26"/>
      <c r="AV43" s="26"/>
      <c r="AW43" s="26"/>
      <c r="AX43" s="26"/>
      <c r="AY43" s="26">
        <v>16</v>
      </c>
      <c r="AZ43" s="26">
        <v>17225000</v>
      </c>
      <c r="BA43" s="26"/>
      <c r="BB43" s="26">
        <f>39.9+43.5+49.3</f>
        <v>132.69999999999999</v>
      </c>
      <c r="BC43" s="26"/>
      <c r="BD43" s="26"/>
      <c r="BE43" s="26"/>
      <c r="BF43" s="26"/>
      <c r="BG43" s="26">
        <v>259</v>
      </c>
      <c r="BH43" s="26"/>
      <c r="BI43" s="26"/>
      <c r="BJ43" s="26"/>
      <c r="BK43" s="26"/>
      <c r="BL43" s="26"/>
      <c r="BM43" s="26"/>
      <c r="BN43" s="26"/>
      <c r="BO43" s="26"/>
      <c r="BP43" s="40">
        <f t="shared" si="6"/>
        <v>832.62540000000001</v>
      </c>
      <c r="BQ43" s="26"/>
      <c r="BR43" s="41"/>
      <c r="BS43" s="42"/>
      <c r="BT43" s="42">
        <v>692.7</v>
      </c>
      <c r="BU43" s="26">
        <v>692.7</v>
      </c>
      <c r="BV43" s="69">
        <v>2939</v>
      </c>
    </row>
    <row r="44" spans="1:74">
      <c r="A44" s="16">
        <v>39</v>
      </c>
      <c r="B44" s="32" t="s">
        <v>93</v>
      </c>
      <c r="C44" s="32" t="s">
        <v>94</v>
      </c>
      <c r="D44" s="33" t="s">
        <v>73</v>
      </c>
      <c r="E44" s="59" t="s">
        <v>68</v>
      </c>
      <c r="F44" s="26">
        <v>1968</v>
      </c>
      <c r="G44" s="26">
        <v>4</v>
      </c>
      <c r="H44" s="26">
        <v>1</v>
      </c>
      <c r="I44" s="34">
        <v>74</v>
      </c>
      <c r="J44" s="34">
        <v>76</v>
      </c>
      <c r="K44" s="34">
        <v>88</v>
      </c>
      <c r="L44" s="70">
        <v>156</v>
      </c>
      <c r="M44" s="26">
        <f>'[1]Мира 161-А'!E96</f>
        <v>966.19999999999993</v>
      </c>
      <c r="N44" s="26">
        <f>'[1]Мира 161-А'!E97</f>
        <v>427.7</v>
      </c>
      <c r="O44" s="23">
        <f t="shared" si="9"/>
        <v>1393.8999999999999</v>
      </c>
      <c r="P44" s="35"/>
      <c r="Q44" s="35"/>
      <c r="R44" s="36">
        <f>'[1]Мира 161-А'!F96</f>
        <v>956.09999999999991</v>
      </c>
      <c r="S44" s="36">
        <f>'[1]Мира 161-А'!F97</f>
        <v>408.80000000000007</v>
      </c>
      <c r="T44" s="26">
        <f t="shared" si="8"/>
        <v>1364.9</v>
      </c>
      <c r="U44" s="26"/>
      <c r="V44" s="26"/>
      <c r="W44" s="37">
        <f t="shared" si="0"/>
        <v>1393.8999999999999</v>
      </c>
      <c r="X44" s="35">
        <f t="shared" si="1"/>
        <v>1364.9</v>
      </c>
      <c r="Y44" s="35">
        <f t="shared" si="15"/>
        <v>1393.8999999999999</v>
      </c>
      <c r="Z44" s="35">
        <f t="shared" si="15"/>
        <v>1364.9</v>
      </c>
      <c r="AA44" s="35"/>
      <c r="AB44" s="35"/>
      <c r="AC44" s="35">
        <f t="shared" si="13"/>
        <v>1393.8999999999999</v>
      </c>
      <c r="AD44" s="26">
        <f t="shared" si="13"/>
        <v>1364.9</v>
      </c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38"/>
      <c r="AR44" s="38"/>
      <c r="AS44" s="26"/>
      <c r="AT44" s="26"/>
      <c r="AU44" s="26"/>
      <c r="AV44" s="26"/>
      <c r="AW44" s="26"/>
      <c r="AX44" s="26"/>
      <c r="AY44" s="26"/>
      <c r="AZ44" s="26">
        <v>6136920</v>
      </c>
      <c r="BA44" s="26">
        <v>525.29999999999995</v>
      </c>
      <c r="BB44" s="26"/>
      <c r="BC44" s="26"/>
      <c r="BD44" s="26"/>
      <c r="BE44" s="26"/>
      <c r="BF44" s="26"/>
      <c r="BG44" s="26">
        <v>105.5</v>
      </c>
      <c r="BH44" s="26"/>
      <c r="BI44" s="26"/>
      <c r="BJ44" s="26"/>
      <c r="BK44" s="26"/>
      <c r="BL44" s="26"/>
      <c r="BM44" s="26"/>
      <c r="BN44" s="26"/>
      <c r="BO44" s="26"/>
      <c r="BP44" s="40">
        <f t="shared" si="6"/>
        <v>631.41059999999993</v>
      </c>
      <c r="BQ44" s="103">
        <f>BP44</f>
        <v>631.41059999999993</v>
      </c>
      <c r="BR44" s="41"/>
      <c r="BS44" s="42"/>
      <c r="BT44" s="42">
        <v>525.29999999999995</v>
      </c>
      <c r="BU44" s="26">
        <v>525.29999999999995</v>
      </c>
      <c r="BV44" s="69">
        <v>2540</v>
      </c>
    </row>
    <row r="45" spans="1:74">
      <c r="A45" s="16">
        <v>40</v>
      </c>
      <c r="B45" s="32" t="s">
        <v>93</v>
      </c>
      <c r="C45" s="32">
        <v>163</v>
      </c>
      <c r="D45" s="33" t="s">
        <v>73</v>
      </c>
      <c r="E45" s="59" t="s">
        <v>68</v>
      </c>
      <c r="F45" s="26">
        <v>1967</v>
      </c>
      <c r="G45" s="26">
        <v>5</v>
      </c>
      <c r="H45" s="26">
        <v>4</v>
      </c>
      <c r="I45" s="34">
        <v>80</v>
      </c>
      <c r="J45" s="34">
        <v>140</v>
      </c>
      <c r="K45" s="34">
        <v>80</v>
      </c>
      <c r="L45" s="70">
        <f>'[1]Мира 163'!H85+'[1]Мира 163'!I85</f>
        <v>152</v>
      </c>
      <c r="M45" s="26">
        <v>2899.4</v>
      </c>
      <c r="N45" s="26">
        <f>'[1]Мира 163'!E89</f>
        <v>202.5</v>
      </c>
      <c r="O45" s="23">
        <v>3101.9</v>
      </c>
      <c r="P45" s="35"/>
      <c r="Q45" s="35"/>
      <c r="R45" s="36">
        <f>'[1]Мира 163'!F88</f>
        <v>1837.8999999999994</v>
      </c>
      <c r="S45" s="36">
        <f>'[1]Мира 163'!F89</f>
        <v>130.19999999999999</v>
      </c>
      <c r="T45" s="26">
        <f t="shared" si="8"/>
        <v>1968.0999999999995</v>
      </c>
      <c r="U45" s="26"/>
      <c r="V45" s="26"/>
      <c r="W45" s="37">
        <f t="shared" si="0"/>
        <v>3101.9</v>
      </c>
      <c r="X45" s="35">
        <f t="shared" si="1"/>
        <v>1968.0999999999995</v>
      </c>
      <c r="Y45" s="35">
        <f t="shared" si="15"/>
        <v>3101.9</v>
      </c>
      <c r="Z45" s="35">
        <f t="shared" si="15"/>
        <v>1968.0999999999995</v>
      </c>
      <c r="AA45" s="35"/>
      <c r="AB45" s="35"/>
      <c r="AC45" s="35">
        <f t="shared" si="13"/>
        <v>3101.9</v>
      </c>
      <c r="AD45" s="26">
        <f t="shared" si="13"/>
        <v>1968.0999999999995</v>
      </c>
      <c r="AE45" s="26"/>
      <c r="AF45" s="26"/>
      <c r="AG45" s="26"/>
      <c r="AH45" s="26"/>
      <c r="AI45" s="26"/>
      <c r="AJ45" s="26"/>
      <c r="AK45" s="26">
        <f t="shared" si="16"/>
        <v>3101.9</v>
      </c>
      <c r="AL45" s="26">
        <f t="shared" si="16"/>
        <v>1968.0999999999995</v>
      </c>
      <c r="AM45" s="26"/>
      <c r="AN45" s="26"/>
      <c r="AO45" s="26"/>
      <c r="AP45" s="26"/>
      <c r="AQ45" s="38">
        <f t="shared" si="14"/>
        <v>3101.9</v>
      </c>
      <c r="AR45" s="38">
        <f t="shared" si="14"/>
        <v>1968.0999999999995</v>
      </c>
      <c r="AS45" s="26">
        <v>859</v>
      </c>
      <c r="AT45" s="26">
        <v>560.20000000000005</v>
      </c>
      <c r="AU45" s="26"/>
      <c r="AV45" s="26"/>
      <c r="AW45" s="26"/>
      <c r="AX45" s="26"/>
      <c r="AY45" s="26">
        <v>20</v>
      </c>
      <c r="AZ45" s="26">
        <v>17192000</v>
      </c>
      <c r="BA45" s="26"/>
      <c r="BB45" s="26"/>
      <c r="BC45" s="26"/>
      <c r="BD45" s="26"/>
      <c r="BE45" s="26"/>
      <c r="BF45" s="26"/>
      <c r="BG45" s="26">
        <v>281.5</v>
      </c>
      <c r="BH45" s="26"/>
      <c r="BI45" s="26"/>
      <c r="BJ45" s="26"/>
      <c r="BK45" s="39"/>
      <c r="BL45" s="26"/>
      <c r="BM45" s="26"/>
      <c r="BN45" s="26"/>
      <c r="BO45" s="26"/>
      <c r="BP45" s="40">
        <f t="shared" si="6"/>
        <v>823.49019999999996</v>
      </c>
      <c r="BQ45" s="26"/>
      <c r="BR45" s="41"/>
      <c r="BS45" s="42"/>
      <c r="BT45" s="42">
        <v>685.1</v>
      </c>
      <c r="BU45" s="26">
        <v>685.1</v>
      </c>
      <c r="BV45" s="26">
        <v>1291.3</v>
      </c>
    </row>
    <row r="46" spans="1:74">
      <c r="A46" s="16">
        <v>41</v>
      </c>
      <c r="B46" s="32" t="s">
        <v>93</v>
      </c>
      <c r="C46" s="32" t="s">
        <v>95</v>
      </c>
      <c r="D46" s="33" t="s">
        <v>69</v>
      </c>
      <c r="E46" s="59" t="s">
        <v>68</v>
      </c>
      <c r="F46" s="26">
        <v>1983</v>
      </c>
      <c r="G46" s="26">
        <v>5</v>
      </c>
      <c r="H46" s="26">
        <v>3</v>
      </c>
      <c r="I46" s="34">
        <v>43</v>
      </c>
      <c r="J46" s="34">
        <v>89</v>
      </c>
      <c r="K46" s="34">
        <v>43</v>
      </c>
      <c r="L46" s="70">
        <f>'[1]Мира 163А'!H50+'[1]Мира 163А'!I50</f>
        <v>94</v>
      </c>
      <c r="M46" s="59">
        <f>'[1]Мира 163А'!E53</f>
        <v>2045.1000000000004</v>
      </c>
      <c r="N46" s="26">
        <f>'[1]Мира 163А'!E54</f>
        <v>131</v>
      </c>
      <c r="O46" s="23">
        <f t="shared" si="9"/>
        <v>2176.1000000000004</v>
      </c>
      <c r="P46" s="35"/>
      <c r="Q46" s="35"/>
      <c r="R46" s="36">
        <f>'[1]Мира 163А'!F53</f>
        <v>1194.4000000000008</v>
      </c>
      <c r="S46" s="36">
        <f>'[1]Мира 163А'!F54</f>
        <v>81.699999999999989</v>
      </c>
      <c r="T46" s="26">
        <f t="shared" si="8"/>
        <v>1276.1000000000008</v>
      </c>
      <c r="U46" s="26"/>
      <c r="V46" s="26"/>
      <c r="W46" s="37">
        <f t="shared" si="0"/>
        <v>2176.1000000000004</v>
      </c>
      <c r="X46" s="35">
        <f t="shared" si="1"/>
        <v>1276.1000000000008</v>
      </c>
      <c r="Y46" s="35">
        <f t="shared" si="15"/>
        <v>2176.1000000000004</v>
      </c>
      <c r="Z46" s="35">
        <f t="shared" si="15"/>
        <v>1276.1000000000008</v>
      </c>
      <c r="AA46" s="35"/>
      <c r="AB46" s="35"/>
      <c r="AC46" s="35">
        <f t="shared" si="13"/>
        <v>2176.1000000000004</v>
      </c>
      <c r="AD46" s="26">
        <f t="shared" si="13"/>
        <v>1276.1000000000008</v>
      </c>
      <c r="AE46" s="26"/>
      <c r="AF46" s="26"/>
      <c r="AG46" s="26"/>
      <c r="AH46" s="26"/>
      <c r="AI46" s="26"/>
      <c r="AJ46" s="26"/>
      <c r="AK46" s="26">
        <f t="shared" si="16"/>
        <v>2176.1000000000004</v>
      </c>
      <c r="AL46" s="26">
        <f t="shared" si="16"/>
        <v>1276.1000000000008</v>
      </c>
      <c r="AM46" s="26"/>
      <c r="AN46" s="26"/>
      <c r="AO46" s="26"/>
      <c r="AP46" s="26"/>
      <c r="AQ46" s="38">
        <f t="shared" si="14"/>
        <v>2176.1000000000004</v>
      </c>
      <c r="AR46" s="38">
        <f t="shared" si="14"/>
        <v>1276.1000000000008</v>
      </c>
      <c r="AS46" s="26">
        <v>2076.9</v>
      </c>
      <c r="AT46" s="26">
        <v>1215</v>
      </c>
      <c r="AU46" s="26"/>
      <c r="AV46" s="26"/>
      <c r="AW46" s="26"/>
      <c r="AX46" s="26"/>
      <c r="AY46" s="26">
        <v>41</v>
      </c>
      <c r="AZ46" s="59">
        <v>18161023</v>
      </c>
      <c r="BA46" s="26"/>
      <c r="BB46" s="26">
        <v>69.900000000000006</v>
      </c>
      <c r="BC46" s="26"/>
      <c r="BD46" s="26"/>
      <c r="BE46" s="26"/>
      <c r="BF46" s="26"/>
      <c r="BG46" s="26">
        <v>306.60000000000002</v>
      </c>
      <c r="BH46" s="26"/>
      <c r="BI46" s="26"/>
      <c r="BJ46" s="26"/>
      <c r="BK46" s="26"/>
      <c r="BL46" s="26"/>
      <c r="BM46" s="26"/>
      <c r="BN46" s="26"/>
      <c r="BO46" s="26"/>
      <c r="BP46" s="40">
        <f t="shared" si="6"/>
        <v>530.92340000000002</v>
      </c>
      <c r="BQ46" s="26"/>
      <c r="BR46" s="41"/>
      <c r="BS46" s="42">
        <f>BP46</f>
        <v>530.92340000000002</v>
      </c>
      <c r="BT46" s="42">
        <v>441.7</v>
      </c>
      <c r="BU46" s="26">
        <v>441.7</v>
      </c>
      <c r="BV46" s="26">
        <v>2737.9</v>
      </c>
    </row>
    <row r="47" spans="1:74">
      <c r="A47" s="16">
        <v>42</v>
      </c>
      <c r="B47" s="32" t="s">
        <v>96</v>
      </c>
      <c r="C47" s="32">
        <v>4</v>
      </c>
      <c r="D47" s="33" t="s">
        <v>67</v>
      </c>
      <c r="E47" s="59" t="s">
        <v>68</v>
      </c>
      <c r="F47" s="26">
        <v>1968</v>
      </c>
      <c r="G47" s="26">
        <v>5</v>
      </c>
      <c r="H47" s="26">
        <v>6</v>
      </c>
      <c r="I47" s="34">
        <v>89</v>
      </c>
      <c r="J47" s="34">
        <v>220</v>
      </c>
      <c r="K47" s="34">
        <v>89</v>
      </c>
      <c r="L47" s="70">
        <f>'[1]Победы 4'!H97+'[1]Победы 4'!I97</f>
        <v>201</v>
      </c>
      <c r="M47" s="26">
        <v>4120.2</v>
      </c>
      <c r="N47" s="26">
        <f>'[1]Победы 4'!E101</f>
        <v>333.20000000000005</v>
      </c>
      <c r="O47" s="23">
        <v>4408.8</v>
      </c>
      <c r="P47" s="35"/>
      <c r="Q47" s="35"/>
      <c r="R47" s="36">
        <f>'[1]Победы 4'!F100</f>
        <v>2774.6400000000003</v>
      </c>
      <c r="S47" s="36">
        <f>'[1]Победы 4'!F101</f>
        <v>220.00000000000003</v>
      </c>
      <c r="T47" s="26">
        <f t="shared" si="8"/>
        <v>2994.6400000000003</v>
      </c>
      <c r="U47" s="26"/>
      <c r="V47" s="26"/>
      <c r="W47" s="37">
        <f t="shared" si="0"/>
        <v>4408.8</v>
      </c>
      <c r="X47" s="35">
        <f t="shared" si="1"/>
        <v>2994.6400000000003</v>
      </c>
      <c r="Y47" s="35">
        <f t="shared" si="15"/>
        <v>4408.8</v>
      </c>
      <c r="Z47" s="35">
        <f t="shared" si="15"/>
        <v>2994.6400000000003</v>
      </c>
      <c r="AA47" s="35"/>
      <c r="AB47" s="35"/>
      <c r="AC47" s="35">
        <f t="shared" si="13"/>
        <v>4408.8</v>
      </c>
      <c r="AD47" s="26">
        <f t="shared" si="13"/>
        <v>2994.6400000000003</v>
      </c>
      <c r="AE47" s="26"/>
      <c r="AF47" s="26"/>
      <c r="AG47" s="26"/>
      <c r="AH47" s="26"/>
      <c r="AI47" s="26"/>
      <c r="AJ47" s="26"/>
      <c r="AK47" s="26">
        <f t="shared" si="16"/>
        <v>4408.8</v>
      </c>
      <c r="AL47" s="26">
        <f t="shared" si="16"/>
        <v>2994.6400000000003</v>
      </c>
      <c r="AM47" s="26"/>
      <c r="AN47" s="26"/>
      <c r="AO47" s="26"/>
      <c r="AP47" s="26"/>
      <c r="AQ47" s="38">
        <f t="shared" si="14"/>
        <v>4408.8</v>
      </c>
      <c r="AR47" s="38">
        <f t="shared" si="14"/>
        <v>2994.6400000000003</v>
      </c>
      <c r="AS47" s="26">
        <v>1512.9</v>
      </c>
      <c r="AT47" s="26">
        <v>1057</v>
      </c>
      <c r="AU47" s="26"/>
      <c r="AV47" s="26"/>
      <c r="AW47" s="26"/>
      <c r="AX47" s="26"/>
      <c r="AY47" s="26">
        <v>29</v>
      </c>
      <c r="AZ47" s="26">
        <v>12538820</v>
      </c>
      <c r="BA47" s="26"/>
      <c r="BB47" s="26"/>
      <c r="BC47" s="26"/>
      <c r="BD47" s="26"/>
      <c r="BE47" s="26"/>
      <c r="BF47" s="26"/>
      <c r="BG47" s="26">
        <v>494.4</v>
      </c>
      <c r="BH47" s="26"/>
      <c r="BI47" s="26"/>
      <c r="BJ47" s="26"/>
      <c r="BK47" s="39"/>
      <c r="BL47" s="26"/>
      <c r="BM47" s="26"/>
      <c r="BN47" s="26"/>
      <c r="BO47" s="26"/>
      <c r="BP47" s="40">
        <f t="shared" si="6"/>
        <v>1045.8602000000001</v>
      </c>
      <c r="BQ47" s="26"/>
      <c r="BR47" s="41"/>
      <c r="BS47" s="40">
        <f>BP47</f>
        <v>1045.8602000000001</v>
      </c>
      <c r="BT47" s="40">
        <v>870.1</v>
      </c>
      <c r="BU47" s="40">
        <v>870.1</v>
      </c>
      <c r="BV47" s="40">
        <v>3011.52</v>
      </c>
    </row>
    <row r="48" spans="1:74">
      <c r="A48" s="16">
        <v>43</v>
      </c>
      <c r="B48" s="32" t="s">
        <v>96</v>
      </c>
      <c r="C48" s="32" t="s">
        <v>97</v>
      </c>
      <c r="D48" s="33" t="s">
        <v>69</v>
      </c>
      <c r="E48" s="59" t="s">
        <v>68</v>
      </c>
      <c r="F48" s="26">
        <v>1992</v>
      </c>
      <c r="G48" s="26">
        <v>7</v>
      </c>
      <c r="H48" s="26">
        <v>1</v>
      </c>
      <c r="I48" s="34">
        <v>29</v>
      </c>
      <c r="J48" s="34">
        <v>64</v>
      </c>
      <c r="K48" s="34">
        <v>29</v>
      </c>
      <c r="L48" s="70">
        <f>'[1]Победы 6-А'!H35+'[1]Победы 6-А'!I35</f>
        <v>65</v>
      </c>
      <c r="M48" s="26">
        <v>2126.5</v>
      </c>
      <c r="N48" s="26">
        <f>'[1]Победы 6-А'!E39</f>
        <v>0</v>
      </c>
      <c r="O48" s="23">
        <v>2126.5</v>
      </c>
      <c r="P48" s="35"/>
      <c r="Q48" s="35"/>
      <c r="R48" s="36">
        <f>'[1]Победы 6-А'!F38</f>
        <v>1009.5000000000001</v>
      </c>
      <c r="S48" s="36">
        <f>'[1]Победы 6-А'!F39</f>
        <v>0</v>
      </c>
      <c r="T48" s="26">
        <f>R48+S48</f>
        <v>1009.5000000000001</v>
      </c>
      <c r="U48" s="26"/>
      <c r="V48" s="26"/>
      <c r="W48" s="37">
        <f t="shared" si="0"/>
        <v>2126.5</v>
      </c>
      <c r="X48" s="35">
        <f>T48</f>
        <v>1009.5000000000001</v>
      </c>
      <c r="Y48" s="35">
        <f t="shared" si="15"/>
        <v>2126.5</v>
      </c>
      <c r="Z48" s="35">
        <f t="shared" si="15"/>
        <v>1009.5000000000001</v>
      </c>
      <c r="AA48" s="35"/>
      <c r="AB48" s="35"/>
      <c r="AC48" s="35">
        <f t="shared" si="13"/>
        <v>2126.5</v>
      </c>
      <c r="AD48" s="26">
        <f t="shared" si="13"/>
        <v>1009.5000000000001</v>
      </c>
      <c r="AE48" s="26"/>
      <c r="AF48" s="26"/>
      <c r="AG48" s="26"/>
      <c r="AH48" s="26"/>
      <c r="AI48" s="26"/>
      <c r="AJ48" s="26"/>
      <c r="AK48" s="26">
        <f t="shared" si="16"/>
        <v>2126.5</v>
      </c>
      <c r="AL48" s="26">
        <f t="shared" si="16"/>
        <v>1009.5000000000001</v>
      </c>
      <c r="AM48" s="26"/>
      <c r="AN48" s="26"/>
      <c r="AO48" s="26"/>
      <c r="AP48" s="26"/>
      <c r="AQ48" s="38">
        <f t="shared" si="14"/>
        <v>2126.5</v>
      </c>
      <c r="AR48" s="38">
        <f t="shared" si="14"/>
        <v>1009.5000000000001</v>
      </c>
      <c r="AS48" s="26"/>
      <c r="AT48" s="26"/>
      <c r="AU48" s="26"/>
      <c r="AV48" s="26"/>
      <c r="AW48" s="26"/>
      <c r="AX48" s="26"/>
      <c r="AY48" s="26"/>
      <c r="AZ48" s="26"/>
      <c r="BA48" s="26"/>
      <c r="BB48" s="26">
        <f>317.1+357.2</f>
        <v>674.3</v>
      </c>
      <c r="BC48" s="26"/>
      <c r="BD48" s="26"/>
      <c r="BE48" s="26"/>
      <c r="BF48" s="26"/>
      <c r="BG48" s="26">
        <v>247</v>
      </c>
      <c r="BH48" s="26"/>
      <c r="BI48" s="26"/>
      <c r="BJ48" s="26"/>
      <c r="BK48" s="39"/>
      <c r="BL48" s="26"/>
      <c r="BM48" s="26"/>
      <c r="BN48" s="26"/>
      <c r="BO48" s="26"/>
      <c r="BP48" s="40">
        <f t="shared" si="6"/>
        <v>420.94039999999995</v>
      </c>
      <c r="BQ48" s="26"/>
      <c r="BR48" s="41">
        <f>BP48</f>
        <v>420.94039999999995</v>
      </c>
      <c r="BS48" s="40"/>
      <c r="BT48" s="40">
        <v>350.2</v>
      </c>
      <c r="BU48" s="40">
        <v>33.1</v>
      </c>
      <c r="BV48" s="40">
        <v>1743.5</v>
      </c>
    </row>
    <row r="49" spans="1:74">
      <c r="A49" s="16">
        <v>43</v>
      </c>
      <c r="B49" s="32" t="s">
        <v>96</v>
      </c>
      <c r="C49" s="32" t="s">
        <v>98</v>
      </c>
      <c r="D49" s="33" t="s">
        <v>67</v>
      </c>
      <c r="E49" s="59" t="s">
        <v>68</v>
      </c>
      <c r="F49" s="26">
        <v>1994</v>
      </c>
      <c r="G49" s="26">
        <v>8</v>
      </c>
      <c r="H49" s="26">
        <v>1</v>
      </c>
      <c r="I49" s="34">
        <v>24</v>
      </c>
      <c r="J49" s="34">
        <v>72</v>
      </c>
      <c r="K49" s="34">
        <v>24</v>
      </c>
      <c r="L49" s="70">
        <f>'[1]Победы 6-А'!H67+'[1]Победы 6-А'!I67</f>
        <v>54</v>
      </c>
      <c r="M49" s="26">
        <f>'[1]Победы 6-А'!E70</f>
        <v>1587.5</v>
      </c>
      <c r="N49" s="26">
        <f>'[1]Победы 6-А'!E71</f>
        <v>0</v>
      </c>
      <c r="O49" s="23">
        <v>1597</v>
      </c>
      <c r="P49" s="35"/>
      <c r="Q49" s="35"/>
      <c r="R49" s="36">
        <f>'[1]Победы 6-А'!F70</f>
        <v>949.2</v>
      </c>
      <c r="S49" s="36">
        <f>'[1]Победы 6-А'!F71</f>
        <v>0</v>
      </c>
      <c r="T49" s="26">
        <f>R49+S49</f>
        <v>949.2</v>
      </c>
      <c r="U49" s="26"/>
      <c r="V49" s="26"/>
      <c r="W49" s="37">
        <f>O49</f>
        <v>1597</v>
      </c>
      <c r="X49" s="35">
        <f>T49</f>
        <v>949.2</v>
      </c>
      <c r="Y49" s="35">
        <f t="shared" si="15"/>
        <v>1597</v>
      </c>
      <c r="Z49" s="35">
        <f t="shared" si="15"/>
        <v>949.2</v>
      </c>
      <c r="AA49" s="35"/>
      <c r="AB49" s="35"/>
      <c r="AC49" s="35">
        <f t="shared" si="13"/>
        <v>1597</v>
      </c>
      <c r="AD49" s="26">
        <f t="shared" si="13"/>
        <v>949.2</v>
      </c>
      <c r="AE49" s="26"/>
      <c r="AF49" s="26"/>
      <c r="AG49" s="26"/>
      <c r="AH49" s="26"/>
      <c r="AI49" s="26"/>
      <c r="AJ49" s="26"/>
      <c r="AK49" s="26">
        <f t="shared" si="16"/>
        <v>1597</v>
      </c>
      <c r="AL49" s="26">
        <f t="shared" si="16"/>
        <v>949.2</v>
      </c>
      <c r="AM49" s="26"/>
      <c r="AN49" s="26"/>
      <c r="AO49" s="26">
        <f>Y49</f>
        <v>1597</v>
      </c>
      <c r="AP49" s="26">
        <f>Z49</f>
        <v>949.2</v>
      </c>
      <c r="AQ49" s="104"/>
      <c r="AR49" s="104"/>
      <c r="AS49" s="26"/>
      <c r="AT49" s="26"/>
      <c r="AU49" s="26">
        <v>1189.2</v>
      </c>
      <c r="AV49" s="26">
        <v>830.2</v>
      </c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>
        <v>316.5</v>
      </c>
      <c r="BH49" s="26"/>
      <c r="BI49" s="26"/>
      <c r="BJ49" s="26"/>
      <c r="BK49" s="39"/>
      <c r="BL49" s="26"/>
      <c r="BM49" s="26"/>
      <c r="BN49" s="26"/>
      <c r="BO49" s="26"/>
      <c r="BP49" s="40">
        <f t="shared" si="6"/>
        <v>261.67539999999997</v>
      </c>
      <c r="BQ49" s="26"/>
      <c r="BR49" s="105">
        <v>261.68</v>
      </c>
      <c r="BS49" s="40"/>
      <c r="BT49" s="40">
        <v>217.7</v>
      </c>
      <c r="BU49" s="40">
        <v>217.7</v>
      </c>
      <c r="BV49" s="106">
        <v>878</v>
      </c>
    </row>
    <row r="50" spans="1:74">
      <c r="A50" s="16">
        <v>44</v>
      </c>
      <c r="B50" s="32" t="s">
        <v>96</v>
      </c>
      <c r="C50" s="32">
        <v>6</v>
      </c>
      <c r="D50" s="33" t="s">
        <v>67</v>
      </c>
      <c r="E50" s="59" t="s">
        <v>68</v>
      </c>
      <c r="F50" s="39">
        <v>1968</v>
      </c>
      <c r="G50" s="26">
        <v>5</v>
      </c>
      <c r="H50" s="26">
        <v>4</v>
      </c>
      <c r="I50" s="60">
        <v>59</v>
      </c>
      <c r="J50" s="60">
        <v>117</v>
      </c>
      <c r="K50" s="60">
        <v>59</v>
      </c>
      <c r="L50" s="70">
        <f>'[1]Победы 6'!H65+'[1]Победы 6'!I65</f>
        <v>119</v>
      </c>
      <c r="M50" s="39">
        <v>2433.1</v>
      </c>
      <c r="N50" s="39">
        <f>'[1]Победы 6'!E69</f>
        <v>164.5</v>
      </c>
      <c r="O50" s="23">
        <v>2597.6</v>
      </c>
      <c r="P50" s="62"/>
      <c r="Q50" s="62"/>
      <c r="R50" s="36">
        <f>'[1]Победы 6'!F68</f>
        <v>1645.6999999999996</v>
      </c>
      <c r="S50" s="36">
        <f>'[1]Победы 6'!F69</f>
        <v>106.6</v>
      </c>
      <c r="T50" s="26">
        <f t="shared" si="8"/>
        <v>1752.2999999999995</v>
      </c>
      <c r="U50" s="39"/>
      <c r="V50" s="39"/>
      <c r="W50" s="37">
        <f t="shared" si="0"/>
        <v>2597.6</v>
      </c>
      <c r="X50" s="35">
        <f t="shared" si="1"/>
        <v>1752.2999999999995</v>
      </c>
      <c r="Y50" s="35">
        <f t="shared" si="15"/>
        <v>2597.6</v>
      </c>
      <c r="Z50" s="35">
        <f t="shared" si="15"/>
        <v>1752.2999999999995</v>
      </c>
      <c r="AA50" s="62"/>
      <c r="AB50" s="62"/>
      <c r="AC50" s="35">
        <f t="shared" si="13"/>
        <v>2597.6</v>
      </c>
      <c r="AD50" s="26">
        <f t="shared" si="13"/>
        <v>1752.2999999999995</v>
      </c>
      <c r="AE50" s="39"/>
      <c r="AF50" s="39"/>
      <c r="AG50" s="39"/>
      <c r="AH50" s="39"/>
      <c r="AI50" s="39"/>
      <c r="AJ50" s="39"/>
      <c r="AK50" s="26">
        <f t="shared" si="16"/>
        <v>2597.6</v>
      </c>
      <c r="AL50" s="26">
        <f t="shared" si="16"/>
        <v>1752.2999999999995</v>
      </c>
      <c r="AM50" s="39"/>
      <c r="AN50" s="39"/>
      <c r="AO50" s="39"/>
      <c r="AP50" s="39"/>
      <c r="AQ50" s="38">
        <f t="shared" si="14"/>
        <v>2597.6</v>
      </c>
      <c r="AR50" s="38">
        <f t="shared" si="14"/>
        <v>1752.2999999999995</v>
      </c>
      <c r="AS50" s="39">
        <v>918.9</v>
      </c>
      <c r="AT50" s="39">
        <v>628.6</v>
      </c>
      <c r="AU50" s="39"/>
      <c r="AV50" s="39"/>
      <c r="AW50" s="39"/>
      <c r="AX50" s="39"/>
      <c r="AY50" s="39">
        <v>19</v>
      </c>
      <c r="AZ50" s="107">
        <v>8222318</v>
      </c>
      <c r="BA50" s="39"/>
      <c r="BB50" s="39">
        <v>89.7</v>
      </c>
      <c r="BC50" s="39"/>
      <c r="BD50" s="39"/>
      <c r="BE50" s="39"/>
      <c r="BF50" s="39"/>
      <c r="BG50" s="39">
        <v>274</v>
      </c>
      <c r="BH50" s="39"/>
      <c r="BI50" s="39"/>
      <c r="BJ50" s="39"/>
      <c r="BK50" s="26"/>
      <c r="BL50" s="39"/>
      <c r="BM50" s="39"/>
      <c r="BN50" s="39"/>
      <c r="BO50" s="39"/>
      <c r="BP50" s="40">
        <f t="shared" si="6"/>
        <v>649.2002</v>
      </c>
      <c r="BQ50" s="39"/>
      <c r="BR50" s="63"/>
      <c r="BS50" s="42">
        <f>BP50</f>
        <v>649.2002</v>
      </c>
      <c r="BT50" s="63">
        <v>540.1</v>
      </c>
      <c r="BU50" s="63">
        <v>540.1</v>
      </c>
      <c r="BV50" s="63">
        <v>3303</v>
      </c>
    </row>
    <row r="51" spans="1:74">
      <c r="A51" s="16">
        <v>45</v>
      </c>
      <c r="B51" s="32" t="s">
        <v>96</v>
      </c>
      <c r="C51" s="32" t="s">
        <v>99</v>
      </c>
      <c r="D51" s="33" t="s">
        <v>67</v>
      </c>
      <c r="E51" s="59" t="s">
        <v>68</v>
      </c>
      <c r="F51" s="39">
        <v>1994</v>
      </c>
      <c r="G51" s="26">
        <v>5</v>
      </c>
      <c r="H51" s="26">
        <v>2</v>
      </c>
      <c r="I51" s="60">
        <v>30</v>
      </c>
      <c r="J51" s="60">
        <v>76</v>
      </c>
      <c r="K51" s="60">
        <v>30</v>
      </c>
      <c r="L51" s="70">
        <f>'[1]Победы 6Б'!H37</f>
        <v>67</v>
      </c>
      <c r="M51" s="39">
        <f>'[1]Победы 6Б'!E40</f>
        <v>1979.4000000000003</v>
      </c>
      <c r="N51" s="39">
        <f>'[1]Победы 6Б'!E39</f>
        <v>0</v>
      </c>
      <c r="O51" s="23">
        <f t="shared" si="9"/>
        <v>1979.4000000000003</v>
      </c>
      <c r="P51" s="62"/>
      <c r="Q51" s="62"/>
      <c r="R51" s="36">
        <f>'[1]Победы 6Б'!F40</f>
        <v>1218.4000000000001</v>
      </c>
      <c r="S51" s="36">
        <f>'[1]Победы 6Б'!F39</f>
        <v>0</v>
      </c>
      <c r="T51" s="26">
        <f t="shared" si="8"/>
        <v>1218.4000000000001</v>
      </c>
      <c r="U51" s="39"/>
      <c r="V51" s="39"/>
      <c r="W51" s="37">
        <f t="shared" si="0"/>
        <v>1979.4000000000003</v>
      </c>
      <c r="X51" s="35">
        <f t="shared" si="1"/>
        <v>1218.4000000000001</v>
      </c>
      <c r="Y51" s="35">
        <f t="shared" si="15"/>
        <v>1979.4000000000003</v>
      </c>
      <c r="Z51" s="35">
        <f t="shared" si="15"/>
        <v>1218.4000000000001</v>
      </c>
      <c r="AA51" s="62"/>
      <c r="AB51" s="62"/>
      <c r="AC51" s="35">
        <f t="shared" si="13"/>
        <v>1979.4000000000003</v>
      </c>
      <c r="AD51" s="26">
        <f t="shared" si="13"/>
        <v>1218.4000000000001</v>
      </c>
      <c r="AE51" s="39"/>
      <c r="AF51" s="39"/>
      <c r="AG51" s="39"/>
      <c r="AH51" s="39"/>
      <c r="AI51" s="39"/>
      <c r="AJ51" s="39"/>
      <c r="AK51" s="26">
        <f t="shared" si="16"/>
        <v>1979.4000000000003</v>
      </c>
      <c r="AL51" s="26">
        <f t="shared" si="16"/>
        <v>1218.4000000000001</v>
      </c>
      <c r="AM51" s="39"/>
      <c r="AN51" s="39"/>
      <c r="AO51" s="26">
        <f>Y51</f>
        <v>1979.4000000000003</v>
      </c>
      <c r="AP51" s="26">
        <f>Z51</f>
        <v>1218.4000000000001</v>
      </c>
      <c r="AQ51" s="104"/>
      <c r="AR51" s="104"/>
      <c r="AS51" s="39"/>
      <c r="AT51" s="39"/>
      <c r="AU51" s="39"/>
      <c r="AV51" s="39"/>
      <c r="AW51" s="39"/>
      <c r="AX51" s="39"/>
      <c r="AY51" s="39"/>
      <c r="AZ51" s="107"/>
      <c r="BA51" s="39"/>
      <c r="BB51" s="39"/>
      <c r="BC51" s="39"/>
      <c r="BD51" s="39"/>
      <c r="BE51" s="39"/>
      <c r="BF51" s="39"/>
      <c r="BG51" s="39">
        <v>162</v>
      </c>
      <c r="BH51" s="39"/>
      <c r="BI51" s="39"/>
      <c r="BJ51" s="39"/>
      <c r="BK51" s="26"/>
      <c r="BL51" s="39"/>
      <c r="BM51" s="39"/>
      <c r="BN51" s="39"/>
      <c r="BO51" s="39"/>
      <c r="BP51" s="40">
        <f t="shared" si="6"/>
        <v>527.31740000000002</v>
      </c>
      <c r="BQ51" s="39"/>
      <c r="BR51" s="108">
        <v>527.32000000000005</v>
      </c>
      <c r="BS51" s="42"/>
      <c r="BT51" s="63">
        <v>438.7</v>
      </c>
      <c r="BU51" s="63">
        <v>438.7</v>
      </c>
      <c r="BV51" s="109">
        <v>921.91</v>
      </c>
    </row>
    <row r="52" spans="1:74">
      <c r="A52" s="16">
        <v>46</v>
      </c>
      <c r="B52" s="32" t="s">
        <v>96</v>
      </c>
      <c r="C52" s="32">
        <v>8</v>
      </c>
      <c r="D52" s="33" t="s">
        <v>67</v>
      </c>
      <c r="E52" s="59" t="s">
        <v>68</v>
      </c>
      <c r="F52" s="26">
        <v>1968</v>
      </c>
      <c r="G52" s="26">
        <v>5</v>
      </c>
      <c r="H52" s="26">
        <v>4</v>
      </c>
      <c r="I52" s="34">
        <v>60</v>
      </c>
      <c r="J52" s="34">
        <v>120</v>
      </c>
      <c r="K52" s="34">
        <v>60</v>
      </c>
      <c r="L52" s="70">
        <f>'[1]Победы 8'!H65+'[1]Победы 8'!I65</f>
        <v>110</v>
      </c>
      <c r="M52" s="26">
        <v>2543.5</v>
      </c>
      <c r="N52" s="26">
        <f>'[1]Победы 8'!E69</f>
        <v>194.70000000000002</v>
      </c>
      <c r="O52" s="23">
        <v>2738.2</v>
      </c>
      <c r="P52" s="35"/>
      <c r="Q52" s="35"/>
      <c r="R52" s="36">
        <f>'[1]Победы 8'!F68</f>
        <v>1704.2</v>
      </c>
      <c r="S52" s="36">
        <f>'[1]Победы 8'!F69</f>
        <v>134</v>
      </c>
      <c r="T52" s="26">
        <f t="shared" si="8"/>
        <v>1838.2</v>
      </c>
      <c r="U52" s="26"/>
      <c r="V52" s="26"/>
      <c r="W52" s="37">
        <f t="shared" si="0"/>
        <v>2738.2</v>
      </c>
      <c r="X52" s="35">
        <f t="shared" si="1"/>
        <v>1838.2</v>
      </c>
      <c r="Y52" s="35">
        <f t="shared" si="15"/>
        <v>2738.2</v>
      </c>
      <c r="Z52" s="35">
        <f t="shared" si="15"/>
        <v>1838.2</v>
      </c>
      <c r="AA52" s="35"/>
      <c r="AB52" s="35"/>
      <c r="AC52" s="35">
        <f t="shared" si="13"/>
        <v>2738.2</v>
      </c>
      <c r="AD52" s="26">
        <f t="shared" si="13"/>
        <v>1838.2</v>
      </c>
      <c r="AE52" s="26"/>
      <c r="AF52" s="26"/>
      <c r="AG52" s="26"/>
      <c r="AH52" s="26"/>
      <c r="AI52" s="26"/>
      <c r="AJ52" s="26"/>
      <c r="AK52" s="26">
        <f t="shared" si="16"/>
        <v>2738.2</v>
      </c>
      <c r="AL52" s="26">
        <f t="shared" si="16"/>
        <v>1838.2</v>
      </c>
      <c r="AM52" s="26"/>
      <c r="AN52" s="26"/>
      <c r="AO52" s="26"/>
      <c r="AP52" s="26"/>
      <c r="AQ52" s="38">
        <f t="shared" si="14"/>
        <v>2738.2</v>
      </c>
      <c r="AR52" s="38">
        <f t="shared" si="14"/>
        <v>1838.2</v>
      </c>
      <c r="AS52" s="26">
        <v>1157.2</v>
      </c>
      <c r="AT52" s="26">
        <v>796.6</v>
      </c>
      <c r="AU52" s="26"/>
      <c r="AV52" s="26"/>
      <c r="AW52" s="26"/>
      <c r="AX52" s="26"/>
      <c r="AY52" s="26">
        <v>24</v>
      </c>
      <c r="AZ52" s="26">
        <v>8390678</v>
      </c>
      <c r="BA52" s="26"/>
      <c r="BB52" s="26"/>
      <c r="BC52" s="26"/>
      <c r="BD52" s="26"/>
      <c r="BE52" s="26"/>
      <c r="BF52" s="26"/>
      <c r="BG52" s="26">
        <v>278.5</v>
      </c>
      <c r="BH52" s="26"/>
      <c r="BI52" s="26"/>
      <c r="BJ52" s="26"/>
      <c r="BK52" s="26"/>
      <c r="BL52" s="26"/>
      <c r="BM52" s="26"/>
      <c r="BN52" s="26"/>
      <c r="BO52" s="26"/>
      <c r="BP52" s="40">
        <f t="shared" si="6"/>
        <v>659.65759999999989</v>
      </c>
      <c r="BQ52" s="26"/>
      <c r="BR52" s="41"/>
      <c r="BS52" s="42">
        <f>BP52</f>
        <v>659.65759999999989</v>
      </c>
      <c r="BT52" s="41">
        <v>548.79999999999995</v>
      </c>
      <c r="BU52" s="41">
        <v>548.79999999999995</v>
      </c>
      <c r="BV52" s="41">
        <v>3051</v>
      </c>
    </row>
    <row r="53" spans="1:74">
      <c r="A53" s="16">
        <v>47</v>
      </c>
      <c r="B53" s="32" t="s">
        <v>96</v>
      </c>
      <c r="C53" s="32">
        <v>10</v>
      </c>
      <c r="D53" s="33" t="s">
        <v>67</v>
      </c>
      <c r="E53" s="59" t="s">
        <v>68</v>
      </c>
      <c r="F53" s="26">
        <v>1968</v>
      </c>
      <c r="G53" s="26">
        <v>5</v>
      </c>
      <c r="H53" s="26">
        <v>4</v>
      </c>
      <c r="I53" s="34">
        <v>60</v>
      </c>
      <c r="J53" s="34">
        <v>120</v>
      </c>
      <c r="K53" s="34">
        <v>60</v>
      </c>
      <c r="L53" s="70">
        <f>'[1]Победы 10'!H65+'[1]Победы 10'!I65</f>
        <v>123</v>
      </c>
      <c r="M53" s="26">
        <v>2491.6</v>
      </c>
      <c r="N53" s="61">
        <f>'[1]Победы 10'!E69</f>
        <v>223.90000000000003</v>
      </c>
      <c r="O53" s="23">
        <v>2715.5</v>
      </c>
      <c r="P53" s="35"/>
      <c r="Q53" s="35"/>
      <c r="R53" s="36">
        <f>'[1]Победы 10'!F68</f>
        <v>1645.1000000000001</v>
      </c>
      <c r="S53" s="36">
        <f>'[1]Победы 10'!F69</f>
        <v>150.5</v>
      </c>
      <c r="T53" s="26">
        <f t="shared" si="8"/>
        <v>1795.6000000000001</v>
      </c>
      <c r="U53" s="26"/>
      <c r="V53" s="26"/>
      <c r="W53" s="37">
        <f t="shared" si="0"/>
        <v>2715.5</v>
      </c>
      <c r="X53" s="35">
        <f t="shared" si="1"/>
        <v>1795.6000000000001</v>
      </c>
      <c r="Y53" s="35">
        <f t="shared" si="15"/>
        <v>2715.5</v>
      </c>
      <c r="Z53" s="35">
        <f t="shared" si="15"/>
        <v>1795.6000000000001</v>
      </c>
      <c r="AA53" s="35"/>
      <c r="AB53" s="35"/>
      <c r="AC53" s="35">
        <f t="shared" si="13"/>
        <v>2715.5</v>
      </c>
      <c r="AD53" s="26">
        <f t="shared" si="13"/>
        <v>1795.6000000000001</v>
      </c>
      <c r="AE53" s="26"/>
      <c r="AF53" s="26"/>
      <c r="AG53" s="26"/>
      <c r="AH53" s="26"/>
      <c r="AI53" s="26"/>
      <c r="AJ53" s="26"/>
      <c r="AK53" s="26">
        <f t="shared" si="16"/>
        <v>2715.5</v>
      </c>
      <c r="AL53" s="26">
        <f t="shared" si="16"/>
        <v>1795.6000000000001</v>
      </c>
      <c r="AM53" s="26"/>
      <c r="AN53" s="26"/>
      <c r="AO53" s="26"/>
      <c r="AP53" s="26"/>
      <c r="AQ53" s="38">
        <f t="shared" si="14"/>
        <v>2715.5</v>
      </c>
      <c r="AR53" s="38">
        <f t="shared" si="14"/>
        <v>1795.6000000000001</v>
      </c>
      <c r="AS53" s="26">
        <v>883.1</v>
      </c>
      <c r="AT53" s="26">
        <v>593.4</v>
      </c>
      <c r="AU53" s="26"/>
      <c r="AV53" s="26"/>
      <c r="AW53" s="26"/>
      <c r="AX53" s="26"/>
      <c r="AY53" s="26">
        <v>19</v>
      </c>
      <c r="AZ53" s="26">
        <v>8225897</v>
      </c>
      <c r="BA53" s="26"/>
      <c r="BB53" s="26"/>
      <c r="BC53" s="26"/>
      <c r="BD53" s="26"/>
      <c r="BE53" s="26"/>
      <c r="BF53" s="26"/>
      <c r="BG53" s="26">
        <v>280</v>
      </c>
      <c r="BH53" s="26"/>
      <c r="BI53" s="26"/>
      <c r="BJ53" s="26"/>
      <c r="BK53" s="39"/>
      <c r="BL53" s="26"/>
      <c r="BM53" s="26"/>
      <c r="BN53" s="26"/>
      <c r="BO53" s="26"/>
      <c r="BP53" s="40">
        <f t="shared" si="6"/>
        <v>658.69600000000003</v>
      </c>
      <c r="BQ53" s="26"/>
      <c r="BR53" s="41"/>
      <c r="BS53" s="42">
        <f>BP53</f>
        <v>658.69600000000003</v>
      </c>
      <c r="BT53" s="41">
        <v>548</v>
      </c>
      <c r="BU53" s="41">
        <v>548</v>
      </c>
      <c r="BV53" s="41">
        <v>3200.2</v>
      </c>
    </row>
    <row r="54" spans="1:74">
      <c r="A54" s="16">
        <v>48</v>
      </c>
      <c r="B54" s="32" t="s">
        <v>96</v>
      </c>
      <c r="C54" s="32" t="s">
        <v>100</v>
      </c>
      <c r="D54" s="33" t="s">
        <v>73</v>
      </c>
      <c r="E54" s="59" t="s">
        <v>68</v>
      </c>
      <c r="F54" s="110">
        <v>1994</v>
      </c>
      <c r="G54" s="26">
        <v>5</v>
      </c>
      <c r="H54" s="26">
        <v>1</v>
      </c>
      <c r="I54" s="34">
        <v>6</v>
      </c>
      <c r="J54" s="34">
        <v>23</v>
      </c>
      <c r="K54" s="34">
        <v>23</v>
      </c>
      <c r="L54" s="70">
        <f>'[1]Победы 10Б'!H10</f>
        <v>14</v>
      </c>
      <c r="M54" s="26">
        <f>'[1]Победы 10Б'!E11</f>
        <v>768.99999999999989</v>
      </c>
      <c r="N54" s="61">
        <f>'[1]Победы 10Б'!E14</f>
        <v>0</v>
      </c>
      <c r="O54" s="35">
        <f t="shared" si="9"/>
        <v>768.99999999999989</v>
      </c>
      <c r="P54" s="35"/>
      <c r="Q54" s="35"/>
      <c r="R54" s="36">
        <f>'[1]Победы 10Б'!F11</f>
        <v>505.3</v>
      </c>
      <c r="S54" s="36">
        <f>'[1]Победы 10Б'!F14</f>
        <v>0</v>
      </c>
      <c r="T54" s="26">
        <f t="shared" si="8"/>
        <v>505.3</v>
      </c>
      <c r="U54" s="26"/>
      <c r="V54" s="26"/>
      <c r="W54" s="37">
        <f t="shared" si="0"/>
        <v>768.99999999999989</v>
      </c>
      <c r="X54" s="35">
        <f t="shared" si="1"/>
        <v>505.3</v>
      </c>
      <c r="Y54" s="35">
        <f t="shared" si="15"/>
        <v>768.99999999999989</v>
      </c>
      <c r="Z54" s="35">
        <f t="shared" si="15"/>
        <v>505.3</v>
      </c>
      <c r="AA54" s="35"/>
      <c r="AB54" s="35"/>
      <c r="AC54" s="35">
        <f t="shared" si="13"/>
        <v>768.99999999999989</v>
      </c>
      <c r="AD54" s="26">
        <f t="shared" si="13"/>
        <v>505.3</v>
      </c>
      <c r="AE54" s="26"/>
      <c r="AF54" s="26"/>
      <c r="AG54" s="26"/>
      <c r="AH54" s="26"/>
      <c r="AI54" s="26"/>
      <c r="AJ54" s="26"/>
      <c r="AK54" s="26">
        <f t="shared" si="16"/>
        <v>768.99999999999989</v>
      </c>
      <c r="AL54" s="26">
        <f t="shared" si="16"/>
        <v>505.3</v>
      </c>
      <c r="AM54" s="26"/>
      <c r="AN54" s="26"/>
      <c r="AO54" s="26"/>
      <c r="AP54" s="26"/>
      <c r="AQ54" s="38">
        <f t="shared" si="14"/>
        <v>768.99999999999989</v>
      </c>
      <c r="AR54" s="38">
        <f t="shared" si="14"/>
        <v>505.3</v>
      </c>
      <c r="AS54" s="26"/>
      <c r="AT54" s="26"/>
      <c r="AU54" s="26"/>
      <c r="AV54" s="26"/>
      <c r="AW54" s="26"/>
      <c r="AX54" s="26"/>
      <c r="AY54" s="26"/>
      <c r="AZ54" s="26">
        <v>36258000</v>
      </c>
      <c r="BA54" s="26"/>
      <c r="BB54" s="26">
        <f>'[1]Победы 10Б'!E12</f>
        <v>0</v>
      </c>
      <c r="BC54" s="26"/>
      <c r="BD54" s="26"/>
      <c r="BE54" s="26"/>
      <c r="BF54" s="26"/>
      <c r="BG54" s="26">
        <v>108.6</v>
      </c>
      <c r="BH54" s="26"/>
      <c r="BI54" s="26"/>
      <c r="BJ54" s="26"/>
      <c r="BK54" s="39"/>
      <c r="BL54" s="26"/>
      <c r="BM54" s="26"/>
      <c r="BN54" s="26"/>
      <c r="BO54" s="26"/>
      <c r="BP54" s="111">
        <f>BT54*1.202</f>
        <v>316.72699999999998</v>
      </c>
      <c r="BQ54" s="26"/>
      <c r="BR54" s="105">
        <f>BP54</f>
        <v>316.72699999999998</v>
      </c>
      <c r="BS54" s="42"/>
      <c r="BT54" s="41">
        <v>263.5</v>
      </c>
      <c r="BU54" s="41">
        <v>263.5</v>
      </c>
      <c r="BV54" s="41">
        <v>1059.5</v>
      </c>
    </row>
    <row r="55" spans="1:74">
      <c r="A55" s="16">
        <v>48</v>
      </c>
      <c r="B55" s="32" t="s">
        <v>96</v>
      </c>
      <c r="C55" s="32" t="s">
        <v>101</v>
      </c>
      <c r="D55" s="33" t="s">
        <v>73</v>
      </c>
      <c r="E55" s="59" t="s">
        <v>68</v>
      </c>
      <c r="F55" s="110">
        <v>1996</v>
      </c>
      <c r="G55" s="26">
        <v>5</v>
      </c>
      <c r="H55" s="26">
        <v>1</v>
      </c>
      <c r="I55" s="34">
        <v>12</v>
      </c>
      <c r="J55" s="34">
        <v>47</v>
      </c>
      <c r="K55" s="34">
        <v>47</v>
      </c>
      <c r="L55" s="70">
        <f>'[1]Победы 10Б'!H32</f>
        <v>15</v>
      </c>
      <c r="M55" s="26">
        <f>'[1]Победы 10Б'!E33</f>
        <v>1610.6000000000001</v>
      </c>
      <c r="N55" s="61">
        <f>'[1]Победы 10Б'!E36</f>
        <v>0</v>
      </c>
      <c r="O55" s="35">
        <f t="shared" si="9"/>
        <v>1610.6000000000001</v>
      </c>
      <c r="P55" s="35"/>
      <c r="Q55" s="35"/>
      <c r="R55" s="36">
        <f>'[1]Победы 10Б'!F33</f>
        <v>991.6</v>
      </c>
      <c r="S55" s="36">
        <f>'[1]Победы 10Б'!F36</f>
        <v>0</v>
      </c>
      <c r="T55" s="26">
        <f t="shared" si="8"/>
        <v>991.6</v>
      </c>
      <c r="U55" s="26"/>
      <c r="V55" s="26"/>
      <c r="W55" s="37">
        <f t="shared" si="0"/>
        <v>1610.6000000000001</v>
      </c>
      <c r="X55" s="35">
        <f t="shared" si="1"/>
        <v>991.6</v>
      </c>
      <c r="Y55" s="35">
        <f t="shared" si="15"/>
        <v>1610.6000000000001</v>
      </c>
      <c r="Z55" s="35">
        <f t="shared" si="15"/>
        <v>991.6</v>
      </c>
      <c r="AA55" s="35"/>
      <c r="AB55" s="35"/>
      <c r="AC55" s="35">
        <f t="shared" si="13"/>
        <v>1610.6000000000001</v>
      </c>
      <c r="AD55" s="26">
        <f t="shared" si="13"/>
        <v>991.6</v>
      </c>
      <c r="AE55" s="26"/>
      <c r="AF55" s="26"/>
      <c r="AG55" s="26"/>
      <c r="AH55" s="26"/>
      <c r="AI55" s="26"/>
      <c r="AJ55" s="26"/>
      <c r="AK55" s="26">
        <f t="shared" si="16"/>
        <v>1610.6000000000001</v>
      </c>
      <c r="AL55" s="26">
        <f t="shared" si="16"/>
        <v>991.6</v>
      </c>
      <c r="AM55" s="26"/>
      <c r="AN55" s="26"/>
      <c r="AO55" s="26"/>
      <c r="AP55" s="26"/>
      <c r="AQ55" s="38">
        <f t="shared" si="14"/>
        <v>1610.6000000000001</v>
      </c>
      <c r="AR55" s="38">
        <f t="shared" si="14"/>
        <v>991.6</v>
      </c>
      <c r="AS55" s="26"/>
      <c r="AT55" s="26"/>
      <c r="AU55" s="26"/>
      <c r="AV55" s="26"/>
      <c r="AW55" s="26"/>
      <c r="AX55" s="26"/>
      <c r="AY55" s="26"/>
      <c r="AZ55" s="26"/>
      <c r="BA55" s="26"/>
      <c r="BB55" s="26">
        <f>'[1]Победы 10Б'!E34</f>
        <v>1543.7</v>
      </c>
      <c r="BC55" s="26"/>
      <c r="BD55" s="26"/>
      <c r="BE55" s="26"/>
      <c r="BF55" s="26"/>
      <c r="BG55" s="26">
        <v>155.69999999999999</v>
      </c>
      <c r="BH55" s="26"/>
      <c r="BI55" s="26"/>
      <c r="BJ55" s="26"/>
      <c r="BK55" s="39"/>
      <c r="BL55" s="26"/>
      <c r="BM55" s="26"/>
      <c r="BN55" s="26"/>
      <c r="BO55" s="26"/>
      <c r="BP55" s="111">
        <f>BT55*1.202</f>
        <v>347.61839999999995</v>
      </c>
      <c r="BQ55" s="26"/>
      <c r="BR55" s="105">
        <f>BP55</f>
        <v>347.61839999999995</v>
      </c>
      <c r="BS55" s="42"/>
      <c r="BT55" s="41">
        <v>289.2</v>
      </c>
      <c r="BU55" s="41">
        <v>289.2</v>
      </c>
      <c r="BV55" s="41">
        <v>1059.5</v>
      </c>
    </row>
    <row r="56" spans="1:74">
      <c r="A56" s="16">
        <v>48</v>
      </c>
      <c r="B56" s="32" t="s">
        <v>96</v>
      </c>
      <c r="C56" s="32" t="s">
        <v>102</v>
      </c>
      <c r="D56" s="33" t="s">
        <v>73</v>
      </c>
      <c r="E56" s="59" t="s">
        <v>68</v>
      </c>
      <c r="F56" s="110">
        <v>1997</v>
      </c>
      <c r="G56" s="26">
        <v>5</v>
      </c>
      <c r="H56" s="26">
        <v>1</v>
      </c>
      <c r="I56" s="34">
        <v>8</v>
      </c>
      <c r="J56" s="34">
        <v>26</v>
      </c>
      <c r="K56" s="34">
        <v>26</v>
      </c>
      <c r="L56" s="70">
        <f>'[1]Победы 10Б'!H50</f>
        <v>21</v>
      </c>
      <c r="M56" s="26">
        <f>'[1]Победы 10Б'!E51</f>
        <v>990</v>
      </c>
      <c r="N56" s="61">
        <f>'[1]Победы 10Б'!E54</f>
        <v>0</v>
      </c>
      <c r="O56" s="35">
        <f t="shared" si="9"/>
        <v>990</v>
      </c>
      <c r="P56" s="35"/>
      <c r="Q56" s="35"/>
      <c r="R56" s="36">
        <f>'[1]Победы 10Б'!F51</f>
        <v>605</v>
      </c>
      <c r="S56" s="36">
        <f>'[1]Победы 10Б'!F54</f>
        <v>0</v>
      </c>
      <c r="T56" s="26">
        <f t="shared" si="8"/>
        <v>605</v>
      </c>
      <c r="U56" s="26"/>
      <c r="V56" s="26"/>
      <c r="W56" s="37">
        <f t="shared" si="0"/>
        <v>990</v>
      </c>
      <c r="X56" s="35">
        <f t="shared" si="1"/>
        <v>605</v>
      </c>
      <c r="Y56" s="35">
        <f t="shared" si="15"/>
        <v>990</v>
      </c>
      <c r="Z56" s="35">
        <f t="shared" si="15"/>
        <v>605</v>
      </c>
      <c r="AA56" s="35"/>
      <c r="AB56" s="35"/>
      <c r="AC56" s="35">
        <f t="shared" si="13"/>
        <v>990</v>
      </c>
      <c r="AD56" s="26">
        <f t="shared" si="13"/>
        <v>605</v>
      </c>
      <c r="AE56" s="26"/>
      <c r="AF56" s="26"/>
      <c r="AG56" s="26"/>
      <c r="AH56" s="26"/>
      <c r="AI56" s="26"/>
      <c r="AJ56" s="26"/>
      <c r="AK56" s="26">
        <f t="shared" si="16"/>
        <v>990</v>
      </c>
      <c r="AL56" s="26">
        <f t="shared" si="16"/>
        <v>605</v>
      </c>
      <c r="AM56" s="26"/>
      <c r="AN56" s="26"/>
      <c r="AO56" s="26"/>
      <c r="AP56" s="26"/>
      <c r="AQ56" s="38">
        <f t="shared" si="14"/>
        <v>990</v>
      </c>
      <c r="AR56" s="38">
        <f t="shared" si="14"/>
        <v>605</v>
      </c>
      <c r="AS56" s="26"/>
      <c r="AT56" s="26"/>
      <c r="AU56" s="26"/>
      <c r="AV56" s="26"/>
      <c r="AW56" s="26"/>
      <c r="AX56" s="26"/>
      <c r="AY56" s="26"/>
      <c r="AZ56" s="26"/>
      <c r="BA56" s="26"/>
      <c r="BB56" s="26">
        <f>'[1]Победы 10Б'!E52</f>
        <v>168</v>
      </c>
      <c r="BC56" s="26"/>
      <c r="BD56" s="26"/>
      <c r="BE56" s="26"/>
      <c r="BF56" s="26"/>
      <c r="BG56" s="26">
        <v>103</v>
      </c>
      <c r="BH56" s="26"/>
      <c r="BI56" s="26"/>
      <c r="BJ56" s="26"/>
      <c r="BK56" s="39"/>
      <c r="BL56" s="26"/>
      <c r="BM56" s="26"/>
      <c r="BN56" s="26"/>
      <c r="BO56" s="26"/>
      <c r="BP56" s="111">
        <f>BT56*1.202</f>
        <v>335.47820000000002</v>
      </c>
      <c r="BQ56" s="26"/>
      <c r="BR56" s="105">
        <f>BP56</f>
        <v>335.47820000000002</v>
      </c>
      <c r="BS56" s="42"/>
      <c r="BT56" s="41">
        <v>279.10000000000002</v>
      </c>
      <c r="BU56" s="41">
        <v>279.10000000000002</v>
      </c>
      <c r="BV56" s="41">
        <v>1059.5</v>
      </c>
    </row>
    <row r="57" spans="1:74">
      <c r="A57" s="16">
        <v>49</v>
      </c>
      <c r="B57" s="32" t="s">
        <v>96</v>
      </c>
      <c r="C57" s="32">
        <v>12</v>
      </c>
      <c r="D57" s="33" t="s">
        <v>67</v>
      </c>
      <c r="E57" s="59" t="s">
        <v>68</v>
      </c>
      <c r="F57" s="26">
        <v>1968</v>
      </c>
      <c r="G57" s="26">
        <v>5</v>
      </c>
      <c r="H57" s="26">
        <v>4</v>
      </c>
      <c r="I57" s="60">
        <v>60</v>
      </c>
      <c r="J57" s="60">
        <v>120</v>
      </c>
      <c r="K57" s="60">
        <v>60</v>
      </c>
      <c r="L57" s="70">
        <f>'[1]Победы 12'!H65+'[1]Победы 12'!I65</f>
        <v>115</v>
      </c>
      <c r="M57" s="39">
        <f>'[1]Победы 12'!E68</f>
        <v>2357.1000000000004</v>
      </c>
      <c r="N57" s="39">
        <f>'[1]Победы 12'!E69</f>
        <v>348.09999999999997</v>
      </c>
      <c r="O57" s="23">
        <f t="shared" si="9"/>
        <v>2705.2000000000003</v>
      </c>
      <c r="P57" s="62"/>
      <c r="Q57" s="62"/>
      <c r="R57" s="36">
        <f>'[1]Победы 12'!F68</f>
        <v>1588.3</v>
      </c>
      <c r="S57" s="36">
        <f>'[1]Победы 12'!F69</f>
        <v>231.80000000000004</v>
      </c>
      <c r="T57" s="26">
        <f t="shared" si="8"/>
        <v>1820.1</v>
      </c>
      <c r="U57" s="39"/>
      <c r="V57" s="39"/>
      <c r="W57" s="37">
        <f t="shared" si="0"/>
        <v>2705.2000000000003</v>
      </c>
      <c r="X57" s="35">
        <f t="shared" si="1"/>
        <v>1820.1</v>
      </c>
      <c r="Y57" s="35">
        <f t="shared" si="15"/>
        <v>2705.2000000000003</v>
      </c>
      <c r="Z57" s="35">
        <f t="shared" si="15"/>
        <v>1820.1</v>
      </c>
      <c r="AA57" s="62"/>
      <c r="AB57" s="62"/>
      <c r="AC57" s="35">
        <f t="shared" si="13"/>
        <v>2705.2000000000003</v>
      </c>
      <c r="AD57" s="26">
        <f t="shared" si="13"/>
        <v>1820.1</v>
      </c>
      <c r="AE57" s="39"/>
      <c r="AF57" s="39"/>
      <c r="AG57" s="39"/>
      <c r="AH57" s="39"/>
      <c r="AI57" s="39"/>
      <c r="AJ57" s="39"/>
      <c r="AK57" s="26">
        <f t="shared" si="16"/>
        <v>2705.2000000000003</v>
      </c>
      <c r="AL57" s="26">
        <f t="shared" si="16"/>
        <v>1820.1</v>
      </c>
      <c r="AM57" s="39"/>
      <c r="AN57" s="39"/>
      <c r="AO57" s="39"/>
      <c r="AP57" s="39"/>
      <c r="AQ57" s="38">
        <f t="shared" si="14"/>
        <v>2705.2000000000003</v>
      </c>
      <c r="AR57" s="38">
        <f t="shared" si="14"/>
        <v>1820.1</v>
      </c>
      <c r="AS57" s="39">
        <v>891.5</v>
      </c>
      <c r="AT57" s="39">
        <v>618.1</v>
      </c>
      <c r="AU57" s="39"/>
      <c r="AV57" s="39"/>
      <c r="AW57" s="39"/>
      <c r="AX57" s="39"/>
      <c r="AY57" s="39">
        <v>18</v>
      </c>
      <c r="AZ57" s="39">
        <v>7936234</v>
      </c>
      <c r="BA57" s="39"/>
      <c r="BB57" s="39"/>
      <c r="BC57" s="39"/>
      <c r="BD57" s="39"/>
      <c r="BE57" s="39"/>
      <c r="BF57" s="39"/>
      <c r="BG57" s="39">
        <v>303.2</v>
      </c>
      <c r="BH57" s="39"/>
      <c r="BI57" s="39"/>
      <c r="BJ57" s="39"/>
      <c r="BK57" s="26"/>
      <c r="BL57" s="39"/>
      <c r="BM57" s="39"/>
      <c r="BN57" s="39"/>
      <c r="BO57" s="39"/>
      <c r="BP57" s="40">
        <f t="shared" si="6"/>
        <v>655.09</v>
      </c>
      <c r="BQ57" s="39"/>
      <c r="BR57" s="63"/>
      <c r="BS57" s="42">
        <f>BP57</f>
        <v>655.09</v>
      </c>
      <c r="BT57" s="63">
        <v>545</v>
      </c>
      <c r="BU57" s="63">
        <v>545</v>
      </c>
      <c r="BV57" s="63">
        <v>3249.7</v>
      </c>
    </row>
    <row r="58" spans="1:74">
      <c r="A58" s="16">
        <v>50</v>
      </c>
      <c r="B58" s="32" t="s">
        <v>96</v>
      </c>
      <c r="C58" s="112">
        <v>14</v>
      </c>
      <c r="D58" s="33" t="s">
        <v>67</v>
      </c>
      <c r="E58" s="59" t="s">
        <v>68</v>
      </c>
      <c r="F58" s="26">
        <v>1968</v>
      </c>
      <c r="G58" s="26">
        <v>5</v>
      </c>
      <c r="H58" s="26">
        <v>4</v>
      </c>
      <c r="I58" s="34">
        <v>60</v>
      </c>
      <c r="J58" s="34">
        <v>120</v>
      </c>
      <c r="K58" s="34">
        <v>60</v>
      </c>
      <c r="L58" s="70">
        <f>'[1]Победы 14'!H65+'[1]Победы 14'!I65</f>
        <v>99</v>
      </c>
      <c r="M58" s="26">
        <f>'[1]Победы 14'!E68</f>
        <v>2614.0000000000005</v>
      </c>
      <c r="N58" s="26">
        <f>'[1]Победы 14'!E69</f>
        <v>91</v>
      </c>
      <c r="O58" s="23">
        <f t="shared" si="9"/>
        <v>2705.0000000000005</v>
      </c>
      <c r="P58" s="35"/>
      <c r="Q58" s="35"/>
      <c r="R58" s="36">
        <f>'[1]Победы 14'!F68</f>
        <v>1751.6000000000001</v>
      </c>
      <c r="S58" s="36">
        <f>'[1]Победы 14'!F69</f>
        <v>61.900000000000006</v>
      </c>
      <c r="T58" s="26">
        <f t="shared" si="8"/>
        <v>1813.5000000000002</v>
      </c>
      <c r="U58" s="26"/>
      <c r="V58" s="26"/>
      <c r="W58" s="37">
        <f t="shared" si="0"/>
        <v>2705.0000000000005</v>
      </c>
      <c r="X58" s="35">
        <f t="shared" si="1"/>
        <v>1813.5000000000002</v>
      </c>
      <c r="Y58" s="35">
        <f t="shared" si="15"/>
        <v>2705.0000000000005</v>
      </c>
      <c r="Z58" s="35">
        <f t="shared" si="15"/>
        <v>1813.5000000000002</v>
      </c>
      <c r="AA58" s="35"/>
      <c r="AB58" s="35"/>
      <c r="AC58" s="35">
        <f t="shared" si="13"/>
        <v>2705.0000000000005</v>
      </c>
      <c r="AD58" s="26">
        <f t="shared" si="13"/>
        <v>1813.5000000000002</v>
      </c>
      <c r="AE58" s="26"/>
      <c r="AF58" s="26"/>
      <c r="AG58" s="26"/>
      <c r="AH58" s="26"/>
      <c r="AI58" s="26"/>
      <c r="AJ58" s="26"/>
      <c r="AK58" s="26">
        <f t="shared" si="16"/>
        <v>2705.0000000000005</v>
      </c>
      <c r="AL58" s="26">
        <f t="shared" si="16"/>
        <v>1813.5000000000002</v>
      </c>
      <c r="AM58" s="26"/>
      <c r="AN58" s="26"/>
      <c r="AO58" s="26"/>
      <c r="AP58" s="26"/>
      <c r="AQ58" s="38">
        <f t="shared" si="14"/>
        <v>2705.0000000000005</v>
      </c>
      <c r="AR58" s="38">
        <f t="shared" si="14"/>
        <v>1813.5000000000002</v>
      </c>
      <c r="AS58" s="26">
        <v>1235.4000000000001</v>
      </c>
      <c r="AT58" s="26">
        <v>837</v>
      </c>
      <c r="AU58" s="26"/>
      <c r="AV58" s="26"/>
      <c r="AW58" s="26"/>
      <c r="AX58" s="26"/>
      <c r="AY58" s="26">
        <v>27</v>
      </c>
      <c r="AZ58" s="26">
        <v>8258482</v>
      </c>
      <c r="BA58" s="26"/>
      <c r="BB58" s="26"/>
      <c r="BC58" s="26"/>
      <c r="BD58" s="26"/>
      <c r="BE58" s="26"/>
      <c r="BF58" s="26"/>
      <c r="BG58" s="26">
        <v>280</v>
      </c>
      <c r="BH58" s="26"/>
      <c r="BI58" s="26"/>
      <c r="BJ58" s="26"/>
      <c r="BK58" s="26"/>
      <c r="BL58" s="26"/>
      <c r="BM58" s="26"/>
      <c r="BN58" s="26"/>
      <c r="BO58" s="26"/>
      <c r="BP58" s="40">
        <f t="shared" si="6"/>
        <v>655.69100000000003</v>
      </c>
      <c r="BQ58" s="26"/>
      <c r="BR58" s="41"/>
      <c r="BS58" s="42">
        <f>BP58</f>
        <v>655.69100000000003</v>
      </c>
      <c r="BT58" s="41">
        <v>545.5</v>
      </c>
      <c r="BU58" s="41">
        <v>545.5</v>
      </c>
      <c r="BV58" s="41">
        <v>2553.8000000000002</v>
      </c>
    </row>
    <row r="59" spans="1:74">
      <c r="A59" s="16">
        <v>51</v>
      </c>
      <c r="B59" s="32" t="s">
        <v>96</v>
      </c>
      <c r="C59" s="32">
        <v>16</v>
      </c>
      <c r="D59" s="33" t="s">
        <v>67</v>
      </c>
      <c r="E59" s="59" t="s">
        <v>68</v>
      </c>
      <c r="F59" s="26">
        <v>1968</v>
      </c>
      <c r="G59" s="26">
        <v>5</v>
      </c>
      <c r="H59" s="26">
        <v>4</v>
      </c>
      <c r="I59" s="34">
        <v>59</v>
      </c>
      <c r="J59" s="34">
        <v>117</v>
      </c>
      <c r="K59" s="34">
        <v>59</v>
      </c>
      <c r="L59" s="70">
        <f>'[1]Победы 16'!H66+'[1]Победы 16'!I66</f>
        <v>101</v>
      </c>
      <c r="M59" s="26">
        <f>'[1]Победы 16'!E69</f>
        <v>2536.7999999999993</v>
      </c>
      <c r="N59" s="26">
        <f>'[1]Победы 16'!E70</f>
        <v>108.80000000000001</v>
      </c>
      <c r="O59" s="23">
        <v>2645.5</v>
      </c>
      <c r="P59" s="35"/>
      <c r="Q59" s="35"/>
      <c r="R59" s="36">
        <f>'[1]Победы 16'!F69</f>
        <v>1692.5</v>
      </c>
      <c r="S59" s="36">
        <f>'[1]Победы 16'!F70</f>
        <v>77.099999999999994</v>
      </c>
      <c r="T59" s="26">
        <f t="shared" si="8"/>
        <v>1769.6</v>
      </c>
      <c r="U59" s="26"/>
      <c r="V59" s="26"/>
      <c r="W59" s="37">
        <f t="shared" si="0"/>
        <v>2645.5</v>
      </c>
      <c r="X59" s="35">
        <f t="shared" si="1"/>
        <v>1769.6</v>
      </c>
      <c r="Y59" s="35">
        <f t="shared" si="15"/>
        <v>2645.5</v>
      </c>
      <c r="Z59" s="35">
        <f t="shared" si="15"/>
        <v>1769.6</v>
      </c>
      <c r="AA59" s="35"/>
      <c r="AB59" s="35"/>
      <c r="AC59" s="35">
        <f t="shared" si="13"/>
        <v>2645.5</v>
      </c>
      <c r="AD59" s="26">
        <f t="shared" si="13"/>
        <v>1769.6</v>
      </c>
      <c r="AE59" s="26"/>
      <c r="AF59" s="26"/>
      <c r="AG59" s="26"/>
      <c r="AH59" s="26"/>
      <c r="AI59" s="26"/>
      <c r="AJ59" s="26"/>
      <c r="AK59" s="26">
        <f t="shared" si="16"/>
        <v>2645.5</v>
      </c>
      <c r="AL59" s="26">
        <f t="shared" si="16"/>
        <v>1769.6</v>
      </c>
      <c r="AM59" s="26"/>
      <c r="AN59" s="26"/>
      <c r="AO59" s="26"/>
      <c r="AP59" s="26"/>
      <c r="AQ59" s="38">
        <f t="shared" si="14"/>
        <v>2645.5</v>
      </c>
      <c r="AR59" s="38">
        <f t="shared" si="14"/>
        <v>1769.6</v>
      </c>
      <c r="AS59" s="26">
        <v>854</v>
      </c>
      <c r="AT59" s="26">
        <v>565.79999999999995</v>
      </c>
      <c r="AU59" s="26"/>
      <c r="AV59" s="26"/>
      <c r="AW59" s="26"/>
      <c r="AX59" s="26"/>
      <c r="AY59" s="26">
        <v>19</v>
      </c>
      <c r="AZ59" s="26">
        <v>8050992</v>
      </c>
      <c r="BA59" s="26"/>
      <c r="BB59" s="26">
        <v>61.1</v>
      </c>
      <c r="BC59" s="26"/>
      <c r="BD59" s="26"/>
      <c r="BE59" s="26"/>
      <c r="BF59" s="26"/>
      <c r="BG59" s="26">
        <v>276.5</v>
      </c>
      <c r="BH59" s="26"/>
      <c r="BI59" s="26"/>
      <c r="BJ59" s="26"/>
      <c r="BK59" s="39"/>
      <c r="BL59" s="26"/>
      <c r="BM59" s="26"/>
      <c r="BN59" s="26"/>
      <c r="BO59" s="26"/>
      <c r="BP59" s="40">
        <f t="shared" si="6"/>
        <v>655.69100000000003</v>
      </c>
      <c r="BQ59" s="26"/>
      <c r="BR59" s="41"/>
      <c r="BS59" s="42">
        <f>BP59</f>
        <v>655.69100000000003</v>
      </c>
      <c r="BT59" s="41">
        <v>545.5</v>
      </c>
      <c r="BU59" s="41">
        <v>545.5</v>
      </c>
      <c r="BV59" s="41">
        <v>2885.5</v>
      </c>
    </row>
    <row r="60" spans="1:74">
      <c r="A60" s="16">
        <v>52</v>
      </c>
      <c r="B60" s="32" t="s">
        <v>96</v>
      </c>
      <c r="C60" s="32">
        <v>18</v>
      </c>
      <c r="D60" s="33" t="s">
        <v>67</v>
      </c>
      <c r="E60" s="26" t="s">
        <v>68</v>
      </c>
      <c r="F60" s="26">
        <v>1968</v>
      </c>
      <c r="G60" s="26">
        <v>5</v>
      </c>
      <c r="H60" s="26">
        <v>6</v>
      </c>
      <c r="I60" s="60">
        <v>89</v>
      </c>
      <c r="J60" s="60">
        <v>217</v>
      </c>
      <c r="K60" s="60">
        <v>89</v>
      </c>
      <c r="L60" s="70">
        <f>'[1]победы 18'!H95+'[1]победы 18'!I95</f>
        <v>173</v>
      </c>
      <c r="M60" s="39">
        <f>'[1]победы 18'!E98</f>
        <v>4079.2999999999988</v>
      </c>
      <c r="N60" s="39">
        <f>'[1]победы 18'!E99</f>
        <v>213</v>
      </c>
      <c r="O60" s="23">
        <f t="shared" si="9"/>
        <v>4292.2999999999993</v>
      </c>
      <c r="P60" s="62"/>
      <c r="Q60" s="35"/>
      <c r="R60" s="36">
        <f>'[1]победы 18'!F98</f>
        <v>2862.4000000000005</v>
      </c>
      <c r="S60" s="36">
        <f>'[1]победы 18'!F99</f>
        <v>151.89999999999998</v>
      </c>
      <c r="T60" s="26">
        <f t="shared" si="8"/>
        <v>3014.3000000000006</v>
      </c>
      <c r="U60" s="39"/>
      <c r="V60" s="39"/>
      <c r="W60" s="37">
        <f t="shared" si="0"/>
        <v>4292.2999999999993</v>
      </c>
      <c r="X60" s="35">
        <f t="shared" si="1"/>
        <v>3014.3000000000006</v>
      </c>
      <c r="Y60" s="35">
        <f t="shared" si="15"/>
        <v>4292.2999999999993</v>
      </c>
      <c r="Z60" s="35">
        <f t="shared" si="15"/>
        <v>3014.3000000000006</v>
      </c>
      <c r="AA60" s="62"/>
      <c r="AB60" s="62"/>
      <c r="AC60" s="35">
        <f t="shared" si="13"/>
        <v>4292.2999999999993</v>
      </c>
      <c r="AD60" s="26">
        <f t="shared" si="13"/>
        <v>3014.3000000000006</v>
      </c>
      <c r="AE60" s="39"/>
      <c r="AF60" s="39"/>
      <c r="AG60" s="39"/>
      <c r="AH60" s="39"/>
      <c r="AI60" s="39"/>
      <c r="AJ60" s="39"/>
      <c r="AK60" s="26">
        <f t="shared" si="16"/>
        <v>4292.2999999999993</v>
      </c>
      <c r="AL60" s="26">
        <f t="shared" si="16"/>
        <v>3014.3000000000006</v>
      </c>
      <c r="AM60" s="39"/>
      <c r="AN60" s="39"/>
      <c r="AO60" s="39"/>
      <c r="AP60" s="39"/>
      <c r="AQ60" s="38">
        <f t="shared" si="14"/>
        <v>4292.2999999999993</v>
      </c>
      <c r="AR60" s="38">
        <f t="shared" si="14"/>
        <v>3014.3000000000006</v>
      </c>
      <c r="AS60" s="39">
        <v>970.2</v>
      </c>
      <c r="AT60" s="39">
        <v>684.4</v>
      </c>
      <c r="AU60" s="39"/>
      <c r="AV60" s="39"/>
      <c r="AW60" s="39"/>
      <c r="AX60" s="39"/>
      <c r="AY60" s="39">
        <v>19</v>
      </c>
      <c r="AZ60" s="39">
        <v>12438333</v>
      </c>
      <c r="BA60" s="39"/>
      <c r="BB60" s="39">
        <f>47.3+61+2.8</f>
        <v>111.1</v>
      </c>
      <c r="BC60" s="39"/>
      <c r="BD60" s="39"/>
      <c r="BE60" s="39"/>
      <c r="BF60" s="39"/>
      <c r="BG60" s="39">
        <v>417</v>
      </c>
      <c r="BH60" s="39"/>
      <c r="BI60" s="39"/>
      <c r="BJ60" s="39"/>
      <c r="BK60" s="26"/>
      <c r="BL60" s="39"/>
      <c r="BM60" s="39"/>
      <c r="BN60" s="39"/>
      <c r="BO60" s="39"/>
      <c r="BP60" s="40">
        <f t="shared" si="6"/>
        <v>1065.5729999999999</v>
      </c>
      <c r="BQ60" s="113">
        <f>BP60</f>
        <v>1065.5729999999999</v>
      </c>
      <c r="BR60" s="63"/>
      <c r="BS60" s="42"/>
      <c r="BT60" s="42">
        <v>886.5</v>
      </c>
      <c r="BU60" s="42">
        <v>886.5</v>
      </c>
      <c r="BV60" s="42">
        <v>3609.2</v>
      </c>
    </row>
    <row r="61" spans="1:74">
      <c r="A61" s="16">
        <v>53</v>
      </c>
      <c r="B61" s="68" t="s">
        <v>96</v>
      </c>
      <c r="C61" s="68">
        <v>26</v>
      </c>
      <c r="D61" s="33" t="s">
        <v>67</v>
      </c>
      <c r="E61" s="26" t="s">
        <v>68</v>
      </c>
      <c r="F61" s="26">
        <v>1978</v>
      </c>
      <c r="G61" s="26">
        <v>5</v>
      </c>
      <c r="H61" s="26">
        <v>6</v>
      </c>
      <c r="I61" s="34">
        <v>90</v>
      </c>
      <c r="J61" s="34">
        <v>220</v>
      </c>
      <c r="K61" s="34">
        <v>92</v>
      </c>
      <c r="L61" s="70">
        <f>'[1]Победы 26'!H98+'[1]Победы 26'!I98</f>
        <v>206</v>
      </c>
      <c r="M61" s="59">
        <v>4097</v>
      </c>
      <c r="N61" s="26">
        <f>'[1]Победы 26'!E102</f>
        <v>283.5</v>
      </c>
      <c r="O61" s="23">
        <v>4380.5</v>
      </c>
      <c r="P61" s="26"/>
      <c r="Q61" s="26"/>
      <c r="R61" s="36">
        <f>'[1]Победы 26'!F101</f>
        <v>2808.3999999999996</v>
      </c>
      <c r="S61" s="36">
        <f>'[1]Победы 26'!F102</f>
        <v>189.6</v>
      </c>
      <c r="T61" s="26">
        <f t="shared" si="8"/>
        <v>2997.9999999999995</v>
      </c>
      <c r="U61" s="26"/>
      <c r="V61" s="26"/>
      <c r="W61" s="37">
        <f t="shared" si="0"/>
        <v>4380.5</v>
      </c>
      <c r="X61" s="35">
        <f t="shared" si="1"/>
        <v>2997.9999999999995</v>
      </c>
      <c r="Y61" s="35">
        <f t="shared" si="15"/>
        <v>4380.5</v>
      </c>
      <c r="Z61" s="35">
        <f t="shared" si="15"/>
        <v>2997.9999999999995</v>
      </c>
      <c r="AA61" s="26"/>
      <c r="AB61" s="26"/>
      <c r="AC61" s="35"/>
      <c r="AD61" s="26"/>
      <c r="AE61" s="26"/>
      <c r="AF61" s="26"/>
      <c r="AG61" s="26"/>
      <c r="AH61" s="26"/>
      <c r="AI61" s="26"/>
      <c r="AJ61" s="26"/>
      <c r="AK61" s="26">
        <f t="shared" si="16"/>
        <v>4380.5</v>
      </c>
      <c r="AL61" s="26">
        <f t="shared" si="16"/>
        <v>2997.9999999999995</v>
      </c>
      <c r="AM61" s="26"/>
      <c r="AN61" s="26"/>
      <c r="AO61" s="26">
        <v>4383.6000000000004</v>
      </c>
      <c r="AP61" s="26">
        <v>3003.2</v>
      </c>
      <c r="AQ61" s="38"/>
      <c r="AR61" s="38"/>
      <c r="AS61" s="26">
        <v>3704.4</v>
      </c>
      <c r="AT61" s="26">
        <v>2535.6999999999998</v>
      </c>
      <c r="AU61" s="26"/>
      <c r="AV61" s="26"/>
      <c r="AW61" s="26"/>
      <c r="AX61" s="26"/>
      <c r="AY61" s="26">
        <v>78</v>
      </c>
      <c r="AZ61" s="26">
        <v>19053000</v>
      </c>
      <c r="BA61" s="26">
        <v>0</v>
      </c>
      <c r="BB61" s="26"/>
      <c r="BC61" s="26"/>
      <c r="BD61" s="26"/>
      <c r="BE61" s="26"/>
      <c r="BF61" s="26"/>
      <c r="BG61" s="26">
        <v>465.6</v>
      </c>
      <c r="BH61" s="26"/>
      <c r="BI61" s="26"/>
      <c r="BJ61" s="26"/>
      <c r="BK61" s="26"/>
      <c r="BL61" s="26"/>
      <c r="BM61" s="26"/>
      <c r="BN61" s="26"/>
      <c r="BO61" s="26"/>
      <c r="BP61" s="40">
        <f t="shared" si="6"/>
        <v>1057.1589999999999</v>
      </c>
      <c r="BQ61" s="26"/>
      <c r="BR61" s="41"/>
      <c r="BS61" s="42">
        <f>BP61</f>
        <v>1057.1589999999999</v>
      </c>
      <c r="BT61" s="40">
        <v>879.5</v>
      </c>
      <c r="BU61" s="40">
        <v>879.5</v>
      </c>
      <c r="BV61" s="40">
        <v>3808.65</v>
      </c>
    </row>
    <row r="62" spans="1:74">
      <c r="A62" s="16">
        <v>54</v>
      </c>
      <c r="B62" s="68" t="s">
        <v>96</v>
      </c>
      <c r="C62" s="68">
        <v>48</v>
      </c>
      <c r="D62" s="33" t="s">
        <v>73</v>
      </c>
      <c r="E62" s="59" t="s">
        <v>68</v>
      </c>
      <c r="F62" s="26">
        <v>1958</v>
      </c>
      <c r="G62" s="26">
        <v>4</v>
      </c>
      <c r="H62" s="26">
        <v>2</v>
      </c>
      <c r="I62" s="34">
        <v>18</v>
      </c>
      <c r="J62" s="34">
        <v>42</v>
      </c>
      <c r="K62" s="34">
        <v>18</v>
      </c>
      <c r="L62" s="70">
        <f>'[1]Победы 48'!H28</f>
        <v>45</v>
      </c>
      <c r="M62" s="59">
        <f>'[1]Победы 48'!E31</f>
        <v>831.80000000000007</v>
      </c>
      <c r="N62" s="26">
        <f>'[1]Победы 48'!E32</f>
        <v>171.1</v>
      </c>
      <c r="O62" s="35">
        <f t="shared" si="9"/>
        <v>1002.9000000000001</v>
      </c>
      <c r="P62" s="26"/>
      <c r="Q62" s="26"/>
      <c r="R62" s="36">
        <f>'[1]Победы 48'!F31</f>
        <v>528.19999999999993</v>
      </c>
      <c r="S62" s="36">
        <f>'[1]Победы 48'!F32</f>
        <v>110</v>
      </c>
      <c r="T62" s="26">
        <f t="shared" si="8"/>
        <v>638.19999999999993</v>
      </c>
      <c r="U62" s="26"/>
      <c r="V62" s="26"/>
      <c r="W62" s="37">
        <f t="shared" si="0"/>
        <v>1002.9000000000001</v>
      </c>
      <c r="X62" s="35">
        <f t="shared" si="1"/>
        <v>638.19999999999993</v>
      </c>
      <c r="Y62" s="35">
        <f t="shared" si="15"/>
        <v>1002.9000000000001</v>
      </c>
      <c r="Z62" s="35">
        <f t="shared" si="15"/>
        <v>638.19999999999993</v>
      </c>
      <c r="AA62" s="26"/>
      <c r="AB62" s="26"/>
      <c r="AC62" s="35">
        <f t="shared" si="13"/>
        <v>1002.9000000000001</v>
      </c>
      <c r="AD62" s="26">
        <f t="shared" si="13"/>
        <v>638.19999999999993</v>
      </c>
      <c r="AE62" s="26"/>
      <c r="AF62" s="26"/>
      <c r="AG62" s="26"/>
      <c r="AH62" s="26"/>
      <c r="AI62" s="26"/>
      <c r="AJ62" s="26"/>
      <c r="AK62" s="26">
        <f t="shared" si="16"/>
        <v>1002.9000000000001</v>
      </c>
      <c r="AL62" s="26">
        <f t="shared" si="16"/>
        <v>638.19999999999993</v>
      </c>
      <c r="AM62" s="26"/>
      <c r="AN62" s="26"/>
      <c r="AO62" s="26"/>
      <c r="AP62" s="26"/>
      <c r="AQ62" s="38"/>
      <c r="AR62" s="38"/>
      <c r="AS62" s="26"/>
      <c r="AT62" s="26"/>
      <c r="AU62" s="26"/>
      <c r="AV62" s="26"/>
      <c r="AW62" s="26"/>
      <c r="AX62" s="26"/>
      <c r="AY62" s="26"/>
      <c r="AZ62" s="26">
        <v>5639000</v>
      </c>
      <c r="BA62" s="26">
        <v>94.5</v>
      </c>
      <c r="BB62" s="26">
        <v>230.9</v>
      </c>
      <c r="BC62" s="26"/>
      <c r="BD62" s="26"/>
      <c r="BE62" s="26"/>
      <c r="BF62" s="26"/>
      <c r="BG62" s="26">
        <v>142.30000000000001</v>
      </c>
      <c r="BH62" s="26"/>
      <c r="BI62" s="26"/>
      <c r="BJ62" s="26"/>
      <c r="BK62" s="26"/>
      <c r="BL62" s="26"/>
      <c r="BM62" s="26"/>
      <c r="BN62" s="26"/>
      <c r="BO62" s="26"/>
      <c r="BP62" s="40">
        <v>546.19000000000005</v>
      </c>
      <c r="BQ62" s="26"/>
      <c r="BR62" s="41"/>
      <c r="BS62" s="42"/>
      <c r="BT62" s="40">
        <v>212.4</v>
      </c>
      <c r="BU62" s="40">
        <v>212.4</v>
      </c>
      <c r="BV62" s="40">
        <v>532.20000000000005</v>
      </c>
    </row>
    <row r="63" spans="1:74">
      <c r="A63" s="16">
        <v>55</v>
      </c>
      <c r="B63" s="68" t="s">
        <v>96</v>
      </c>
      <c r="C63" s="68">
        <v>50</v>
      </c>
      <c r="D63" s="33" t="s">
        <v>73</v>
      </c>
      <c r="E63" s="59" t="s">
        <v>68</v>
      </c>
      <c r="F63" s="26">
        <v>1959</v>
      </c>
      <c r="G63" s="26">
        <v>4</v>
      </c>
      <c r="H63" s="26">
        <v>2</v>
      </c>
      <c r="I63" s="34">
        <v>18</v>
      </c>
      <c r="J63" s="34">
        <v>42</v>
      </c>
      <c r="K63" s="34">
        <v>18</v>
      </c>
      <c r="L63" s="70">
        <f>'[1]Победы 50'!H26+'[1]Победы 50'!I26</f>
        <v>36</v>
      </c>
      <c r="M63" s="59">
        <f>'[1]Победы 50'!E29</f>
        <v>663</v>
      </c>
      <c r="N63" s="26">
        <f>'[1]Победы 50'!E30</f>
        <v>331.1</v>
      </c>
      <c r="O63" s="35">
        <f t="shared" si="9"/>
        <v>994.1</v>
      </c>
      <c r="P63" s="26"/>
      <c r="Q63" s="26"/>
      <c r="R63" s="36">
        <f>'[1]Победы 50'!F29</f>
        <v>422.6</v>
      </c>
      <c r="S63" s="36">
        <f>'[1]Победы 50'!F30</f>
        <v>212.39999999999998</v>
      </c>
      <c r="T63" s="26">
        <f t="shared" si="8"/>
        <v>635</v>
      </c>
      <c r="U63" s="26"/>
      <c r="V63" s="26"/>
      <c r="W63" s="114">
        <f t="shared" si="0"/>
        <v>994.1</v>
      </c>
      <c r="X63" s="26">
        <f t="shared" si="1"/>
        <v>635</v>
      </c>
      <c r="Y63" s="26">
        <f t="shared" si="15"/>
        <v>994.1</v>
      </c>
      <c r="Z63" s="26">
        <f t="shared" si="15"/>
        <v>635</v>
      </c>
      <c r="AA63" s="26"/>
      <c r="AB63" s="26"/>
      <c r="AC63" s="26">
        <f t="shared" ref="AC63:AD71" si="17">Y63</f>
        <v>994.1</v>
      </c>
      <c r="AD63" s="26">
        <f t="shared" si="17"/>
        <v>635</v>
      </c>
      <c r="AE63" s="26"/>
      <c r="AF63" s="26"/>
      <c r="AG63" s="26"/>
      <c r="AH63" s="26"/>
      <c r="AI63" s="26"/>
      <c r="AJ63" s="26"/>
      <c r="AK63" s="26">
        <f t="shared" si="16"/>
        <v>994.1</v>
      </c>
      <c r="AL63" s="26">
        <f t="shared" si="16"/>
        <v>635</v>
      </c>
      <c r="AM63" s="26"/>
      <c r="AN63" s="26"/>
      <c r="AO63" s="26"/>
      <c r="AP63" s="26"/>
      <c r="AQ63" s="38">
        <f t="shared" ref="AQ63:AR70" si="18">Y63</f>
        <v>994.1</v>
      </c>
      <c r="AR63" s="38">
        <f t="shared" si="18"/>
        <v>635</v>
      </c>
      <c r="AS63" s="26">
        <v>553.79999999999995</v>
      </c>
      <c r="AT63" s="26">
        <v>362.5</v>
      </c>
      <c r="AU63" s="26"/>
      <c r="AV63" s="26"/>
      <c r="AW63" s="26"/>
      <c r="AX63" s="26"/>
      <c r="AY63" s="26">
        <v>9</v>
      </c>
      <c r="AZ63" s="26">
        <v>4276627</v>
      </c>
      <c r="BA63" s="26">
        <v>168</v>
      </c>
      <c r="BB63" s="26">
        <v>163.30000000000001</v>
      </c>
      <c r="BC63" s="26"/>
      <c r="BD63" s="26"/>
      <c r="BE63" s="26"/>
      <c r="BF63" s="26"/>
      <c r="BG63" s="26">
        <v>125</v>
      </c>
      <c r="BH63" s="26"/>
      <c r="BI63" s="26"/>
      <c r="BJ63" s="26"/>
      <c r="BK63" s="39"/>
      <c r="BL63" s="26"/>
      <c r="BM63" s="26"/>
      <c r="BN63" s="26"/>
      <c r="BO63" s="26"/>
      <c r="BP63" s="40">
        <f t="shared" si="6"/>
        <v>253.86239999999998</v>
      </c>
      <c r="BQ63" s="26"/>
      <c r="BR63" s="41"/>
      <c r="BS63" s="42"/>
      <c r="BT63" s="42">
        <v>211.2</v>
      </c>
      <c r="BU63" s="26">
        <v>211.2</v>
      </c>
      <c r="BV63" s="26">
        <v>1432.5</v>
      </c>
    </row>
    <row r="64" spans="1:74">
      <c r="A64" s="16">
        <v>56</v>
      </c>
      <c r="B64" s="32" t="s">
        <v>96</v>
      </c>
      <c r="C64" s="32" t="s">
        <v>81</v>
      </c>
      <c r="D64" s="33" t="s">
        <v>73</v>
      </c>
      <c r="E64" s="59" t="s">
        <v>68</v>
      </c>
      <c r="F64" s="26">
        <v>1986</v>
      </c>
      <c r="G64" s="26">
        <v>5</v>
      </c>
      <c r="H64" s="26">
        <v>2</v>
      </c>
      <c r="I64" s="34">
        <v>60</v>
      </c>
      <c r="J64" s="34">
        <v>78</v>
      </c>
      <c r="K64" s="34">
        <v>60</v>
      </c>
      <c r="L64" s="70">
        <f>'[1]Победы 12А'!H65+'[1]Победы 12А'!I65</f>
        <v>89</v>
      </c>
      <c r="M64" s="26">
        <f>'[1]Победы 12А'!E68</f>
        <v>1718.8999999999994</v>
      </c>
      <c r="N64" s="26">
        <f>'[1]Победы 12А'!E69</f>
        <v>77.099999999999994</v>
      </c>
      <c r="O64" s="23">
        <f t="shared" si="9"/>
        <v>1795.9999999999993</v>
      </c>
      <c r="P64" s="35"/>
      <c r="Q64" s="35"/>
      <c r="R64" s="36">
        <f>'[1]Победы 12А'!F68</f>
        <v>960.6</v>
      </c>
      <c r="S64" s="36">
        <f>'[1]Победы 12А'!F69</f>
        <v>41.5</v>
      </c>
      <c r="T64" s="26">
        <f t="shared" si="8"/>
        <v>1002.1</v>
      </c>
      <c r="U64" s="26"/>
      <c r="V64" s="26"/>
      <c r="W64" s="37">
        <f t="shared" si="0"/>
        <v>1795.9999999999993</v>
      </c>
      <c r="X64" s="35">
        <f t="shared" si="1"/>
        <v>1002.1</v>
      </c>
      <c r="Y64" s="35">
        <f t="shared" si="15"/>
        <v>1795.9999999999993</v>
      </c>
      <c r="Z64" s="35">
        <f t="shared" si="15"/>
        <v>1002.1</v>
      </c>
      <c r="AA64" s="35"/>
      <c r="AB64" s="35"/>
      <c r="AC64" s="35">
        <f t="shared" si="17"/>
        <v>1795.9999999999993</v>
      </c>
      <c r="AD64" s="26">
        <f t="shared" si="17"/>
        <v>1002.1</v>
      </c>
      <c r="AE64" s="26"/>
      <c r="AF64" s="26"/>
      <c r="AG64" s="26"/>
      <c r="AH64" s="26"/>
      <c r="AI64" s="26"/>
      <c r="AJ64" s="26"/>
      <c r="AK64" s="26">
        <f t="shared" si="16"/>
        <v>1795.9999999999993</v>
      </c>
      <c r="AL64" s="26">
        <f t="shared" si="16"/>
        <v>1002.1</v>
      </c>
      <c r="AM64" s="26"/>
      <c r="AN64" s="26"/>
      <c r="AO64" s="26"/>
      <c r="AP64" s="26"/>
      <c r="AQ64" s="38">
        <f t="shared" si="18"/>
        <v>1795.9999999999993</v>
      </c>
      <c r="AR64" s="38">
        <f t="shared" si="18"/>
        <v>1002.1</v>
      </c>
      <c r="AS64" s="26">
        <v>1679.1</v>
      </c>
      <c r="AT64" s="26">
        <v>935.2</v>
      </c>
      <c r="AU64" s="26"/>
      <c r="AV64" s="26"/>
      <c r="AW64" s="26"/>
      <c r="AX64" s="26"/>
      <c r="AY64" s="26">
        <v>56</v>
      </c>
      <c r="AZ64" s="26">
        <v>13079241</v>
      </c>
      <c r="BA64" s="26"/>
      <c r="BB64" s="26"/>
      <c r="BC64" s="26"/>
      <c r="BD64" s="26"/>
      <c r="BE64" s="26"/>
      <c r="BF64" s="26"/>
      <c r="BG64" s="26">
        <v>252.8</v>
      </c>
      <c r="BH64" s="26"/>
      <c r="BI64" s="26"/>
      <c r="BJ64" s="26"/>
      <c r="BK64" s="39"/>
      <c r="BL64" s="26"/>
      <c r="BM64" s="26"/>
      <c r="BN64" s="26"/>
      <c r="BO64" s="26"/>
      <c r="BP64" s="40">
        <f t="shared" si="6"/>
        <v>483.08379999999994</v>
      </c>
      <c r="BQ64" s="26"/>
      <c r="BR64" s="41"/>
      <c r="BS64" s="42"/>
      <c r="BT64" s="42">
        <v>401.9</v>
      </c>
      <c r="BU64" s="26">
        <v>401.9</v>
      </c>
      <c r="BV64" s="26">
        <v>3806.6</v>
      </c>
    </row>
    <row r="65" spans="1:74">
      <c r="A65" s="16">
        <v>57</v>
      </c>
      <c r="B65" s="73" t="s">
        <v>103</v>
      </c>
      <c r="C65" s="73">
        <v>14</v>
      </c>
      <c r="D65" s="74" t="s">
        <v>67</v>
      </c>
      <c r="E65" s="75" t="s">
        <v>68</v>
      </c>
      <c r="F65" s="77">
        <v>1970</v>
      </c>
      <c r="G65" s="77">
        <v>5</v>
      </c>
      <c r="H65" s="77">
        <v>4</v>
      </c>
      <c r="I65" s="91">
        <v>59</v>
      </c>
      <c r="J65" s="91">
        <v>118</v>
      </c>
      <c r="K65" s="91">
        <v>59</v>
      </c>
      <c r="L65" s="22">
        <f>[1]Поп.14!H65+[1]Поп.14!I65</f>
        <v>117</v>
      </c>
      <c r="M65" s="77">
        <f>[1]Поп.14!E68</f>
        <v>2644.099999999999</v>
      </c>
      <c r="N65" s="77">
        <f>[1]Поп.14!E69</f>
        <v>47.3</v>
      </c>
      <c r="O65" s="80">
        <f t="shared" si="9"/>
        <v>2691.3999999999992</v>
      </c>
      <c r="P65" s="77"/>
      <c r="Q65" s="77"/>
      <c r="R65" s="81">
        <f>[1]Поп.14!F68</f>
        <v>1785.6000000000004</v>
      </c>
      <c r="S65" s="81">
        <f>[1]Поп.14!F69</f>
        <v>32.4</v>
      </c>
      <c r="T65" s="77">
        <f t="shared" si="8"/>
        <v>1818.0000000000005</v>
      </c>
      <c r="U65" s="77"/>
      <c r="V65" s="77">
        <v>29.6</v>
      </c>
      <c r="W65" s="82">
        <f t="shared" si="0"/>
        <v>2691.3999999999992</v>
      </c>
      <c r="X65" s="77">
        <f t="shared" si="1"/>
        <v>1847.6000000000004</v>
      </c>
      <c r="Y65" s="77">
        <f t="shared" si="15"/>
        <v>2691.3999999999992</v>
      </c>
      <c r="Z65" s="77">
        <f t="shared" si="15"/>
        <v>1847.6000000000004</v>
      </c>
      <c r="AA65" s="77"/>
      <c r="AB65" s="77"/>
      <c r="AC65" s="77">
        <f t="shared" si="17"/>
        <v>2691.3999999999992</v>
      </c>
      <c r="AD65" s="77">
        <f t="shared" si="17"/>
        <v>1847.6000000000004</v>
      </c>
      <c r="AE65" s="77"/>
      <c r="AF65" s="77"/>
      <c r="AG65" s="77"/>
      <c r="AH65" s="77"/>
      <c r="AI65" s="77"/>
      <c r="AJ65" s="77"/>
      <c r="AK65" s="77">
        <f t="shared" si="16"/>
        <v>2691.3999999999992</v>
      </c>
      <c r="AL65" s="77">
        <f t="shared" si="16"/>
        <v>1847.6000000000004</v>
      </c>
      <c r="AM65" s="77"/>
      <c r="AN65" s="77"/>
      <c r="AO65" s="77"/>
      <c r="AP65" s="77"/>
      <c r="AQ65" s="83">
        <f t="shared" si="18"/>
        <v>2691.3999999999992</v>
      </c>
      <c r="AR65" s="83">
        <f t="shared" si="18"/>
        <v>1847.6000000000004</v>
      </c>
      <c r="AS65" s="77">
        <v>60.4</v>
      </c>
      <c r="AT65" s="77">
        <v>44.5</v>
      </c>
      <c r="AU65" s="77"/>
      <c r="AV65" s="77"/>
      <c r="AW65" s="77"/>
      <c r="AX65" s="77"/>
      <c r="AY65" s="77">
        <v>1</v>
      </c>
      <c r="AZ65" s="77">
        <v>10734668</v>
      </c>
      <c r="BA65" s="77"/>
      <c r="BB65" s="77"/>
      <c r="BC65" s="77"/>
      <c r="BD65" s="77"/>
      <c r="BE65" s="77"/>
      <c r="BF65" s="77"/>
      <c r="BG65" s="77">
        <v>286</v>
      </c>
      <c r="BH65" s="77"/>
      <c r="BI65" s="77"/>
      <c r="BJ65" s="77"/>
      <c r="BK65" s="77"/>
      <c r="BL65" s="77"/>
      <c r="BM65" s="77"/>
      <c r="BN65" s="77"/>
      <c r="BO65" s="77"/>
      <c r="BP65" s="84">
        <f t="shared" si="6"/>
        <v>648.95979999999997</v>
      </c>
      <c r="BQ65" s="77"/>
      <c r="BR65" s="93"/>
      <c r="BS65" s="86">
        <f>BP65</f>
        <v>648.95979999999997</v>
      </c>
      <c r="BT65" s="86">
        <v>539.9</v>
      </c>
      <c r="BU65" s="77">
        <v>539.9</v>
      </c>
      <c r="BV65" s="77">
        <v>2927.6</v>
      </c>
    </row>
    <row r="66" spans="1:74">
      <c r="A66" s="16">
        <v>58</v>
      </c>
      <c r="B66" s="73" t="s">
        <v>103</v>
      </c>
      <c r="C66" s="73">
        <v>21</v>
      </c>
      <c r="D66" s="74" t="s">
        <v>104</v>
      </c>
      <c r="E66" s="75" t="s">
        <v>68</v>
      </c>
      <c r="F66" s="77">
        <v>2016</v>
      </c>
      <c r="G66" s="77">
        <v>9</v>
      </c>
      <c r="H66" s="77">
        <v>2</v>
      </c>
      <c r="I66" s="91">
        <v>48</v>
      </c>
      <c r="J66" s="91">
        <v>113</v>
      </c>
      <c r="K66" s="91">
        <v>48</v>
      </c>
      <c r="L66" s="22">
        <f>'[1]Поп. 21'!H55+'[1]Поп. 21'!I55</f>
        <v>99</v>
      </c>
      <c r="M66" s="77">
        <f>'[1]Поп. 21'!E56</f>
        <v>2621.2999999999993</v>
      </c>
      <c r="N66" s="77"/>
      <c r="O66" s="80">
        <f t="shared" si="9"/>
        <v>2621.2999999999993</v>
      </c>
      <c r="P66" s="77"/>
      <c r="Q66" s="77"/>
      <c r="R66" s="81"/>
      <c r="S66" s="81"/>
      <c r="T66" s="77"/>
      <c r="U66" s="77"/>
      <c r="V66" s="77"/>
      <c r="W66" s="82">
        <f t="shared" si="0"/>
        <v>2621.2999999999993</v>
      </c>
      <c r="X66" s="77"/>
      <c r="Y66" s="77">
        <f t="shared" si="15"/>
        <v>2621.2999999999993</v>
      </c>
      <c r="Z66" s="77"/>
      <c r="AA66" s="77"/>
      <c r="AB66" s="77"/>
      <c r="AC66" s="77">
        <f t="shared" si="17"/>
        <v>2621.2999999999993</v>
      </c>
      <c r="AD66" s="77"/>
      <c r="AE66" s="77"/>
      <c r="AF66" s="77"/>
      <c r="AG66" s="77"/>
      <c r="AH66" s="77"/>
      <c r="AI66" s="77"/>
      <c r="AJ66" s="77"/>
      <c r="AK66" s="77">
        <f t="shared" si="16"/>
        <v>2621.2999999999993</v>
      </c>
      <c r="AL66" s="77"/>
      <c r="AM66" s="77"/>
      <c r="AN66" s="77"/>
      <c r="AO66" s="77">
        <v>2621.3000000000002</v>
      </c>
      <c r="AP66" s="77"/>
      <c r="AQ66" s="83"/>
      <c r="AR66" s="83"/>
      <c r="AS66" s="77"/>
      <c r="AT66" s="77"/>
      <c r="AU66" s="77"/>
      <c r="AV66" s="77"/>
      <c r="AW66" s="77"/>
      <c r="AX66" s="77"/>
      <c r="AY66" s="77"/>
      <c r="AZ66" s="77"/>
      <c r="BA66" s="77">
        <v>373.7</v>
      </c>
      <c r="BB66" s="77"/>
      <c r="BC66" s="77"/>
      <c r="BD66" s="77"/>
      <c r="BE66" s="77"/>
      <c r="BF66" s="77"/>
      <c r="BG66" s="77">
        <v>960</v>
      </c>
      <c r="BH66" s="77"/>
      <c r="BI66" s="77"/>
      <c r="BJ66" s="77"/>
      <c r="BK66" s="77"/>
      <c r="BL66" s="77"/>
      <c r="BM66" s="77"/>
      <c r="BN66" s="77"/>
      <c r="BO66" s="77"/>
      <c r="BP66" s="84">
        <f t="shared" si="6"/>
        <v>417.09399999999999</v>
      </c>
      <c r="BQ66" s="77"/>
      <c r="BR66" s="93"/>
      <c r="BS66" s="86">
        <f>BP66</f>
        <v>417.09399999999999</v>
      </c>
      <c r="BT66" s="86">
        <v>347</v>
      </c>
      <c r="BU66" s="77">
        <v>347</v>
      </c>
      <c r="BV66" s="77">
        <v>1826.6</v>
      </c>
    </row>
    <row r="67" spans="1:74">
      <c r="A67" s="16">
        <v>59</v>
      </c>
      <c r="B67" s="73" t="s">
        <v>103</v>
      </c>
      <c r="C67" s="73">
        <v>25</v>
      </c>
      <c r="D67" s="74" t="s">
        <v>67</v>
      </c>
      <c r="E67" s="75" t="s">
        <v>68</v>
      </c>
      <c r="F67" s="79">
        <v>1975</v>
      </c>
      <c r="G67" s="77">
        <v>5</v>
      </c>
      <c r="H67" s="77">
        <v>8</v>
      </c>
      <c r="I67" s="78">
        <v>112</v>
      </c>
      <c r="J67" s="78">
        <v>237</v>
      </c>
      <c r="K67" s="78">
        <v>113</v>
      </c>
      <c r="L67" s="22">
        <f>[1]Поп.25!H120+[1]Поп.25!I120</f>
        <v>226</v>
      </c>
      <c r="M67" s="79">
        <f>[1]Поп.25!E123</f>
        <v>5168.8999999999987</v>
      </c>
      <c r="N67" s="79">
        <f>[1]Поп.25!E124</f>
        <v>152.80000000000001</v>
      </c>
      <c r="O67" s="80">
        <f t="shared" si="9"/>
        <v>5321.6999999999989</v>
      </c>
      <c r="P67" s="79"/>
      <c r="Q67" s="77"/>
      <c r="R67" s="81">
        <f>[1]Поп.25!F123</f>
        <v>3532.2000000000007</v>
      </c>
      <c r="S67" s="81">
        <f>[1]Поп.25!F124</f>
        <v>106.6</v>
      </c>
      <c r="T67" s="77">
        <f t="shared" si="8"/>
        <v>3638.8000000000006</v>
      </c>
      <c r="U67" s="79"/>
      <c r="V67" s="79">
        <v>32</v>
      </c>
      <c r="W67" s="82">
        <f t="shared" si="0"/>
        <v>5321.6999999999989</v>
      </c>
      <c r="X67" s="77">
        <f t="shared" si="1"/>
        <v>3670.8000000000006</v>
      </c>
      <c r="Y67" s="77">
        <f t="shared" si="15"/>
        <v>5321.6999999999989</v>
      </c>
      <c r="Z67" s="77">
        <f t="shared" si="15"/>
        <v>3670.8000000000006</v>
      </c>
      <c r="AA67" s="79"/>
      <c r="AB67" s="79"/>
      <c r="AC67" s="77">
        <f t="shared" si="17"/>
        <v>5321.6999999999989</v>
      </c>
      <c r="AD67" s="77">
        <f t="shared" si="17"/>
        <v>3670.8000000000006</v>
      </c>
      <c r="AE67" s="79"/>
      <c r="AF67" s="79"/>
      <c r="AG67" s="79"/>
      <c r="AH67" s="79"/>
      <c r="AI67" s="79"/>
      <c r="AJ67" s="79"/>
      <c r="AK67" s="77">
        <f t="shared" si="16"/>
        <v>5321.6999999999989</v>
      </c>
      <c r="AL67" s="77">
        <f t="shared" si="16"/>
        <v>3670.8000000000006</v>
      </c>
      <c r="AM67" s="79"/>
      <c r="AN67" s="79"/>
      <c r="AO67" s="79"/>
      <c r="AP67" s="79"/>
      <c r="AQ67" s="83">
        <f t="shared" si="18"/>
        <v>5321.6999999999989</v>
      </c>
      <c r="AR67" s="83">
        <f t="shared" si="18"/>
        <v>3670.8000000000006</v>
      </c>
      <c r="AS67" s="79">
        <v>4314.8999999999996</v>
      </c>
      <c r="AT67" s="79">
        <v>2958.1</v>
      </c>
      <c r="AU67" s="79"/>
      <c r="AV67" s="79"/>
      <c r="AW67" s="79"/>
      <c r="AX67" s="79"/>
      <c r="AY67" s="79">
        <v>92</v>
      </c>
      <c r="AZ67" s="79">
        <v>25604069</v>
      </c>
      <c r="BA67" s="79"/>
      <c r="BB67" s="79"/>
      <c r="BC67" s="79">
        <v>13.2</v>
      </c>
      <c r="BD67" s="79"/>
      <c r="BE67" s="79"/>
      <c r="BF67" s="79"/>
      <c r="BG67" s="79">
        <v>570</v>
      </c>
      <c r="BH67" s="79"/>
      <c r="BI67" s="79"/>
      <c r="BJ67" s="79"/>
      <c r="BK67" s="77"/>
      <c r="BL67" s="79"/>
      <c r="BM67" s="79"/>
      <c r="BN67" s="79"/>
      <c r="BO67" s="79"/>
      <c r="BP67" s="84">
        <f t="shared" si="6"/>
        <v>1312.8244</v>
      </c>
      <c r="BQ67" s="79"/>
      <c r="BR67" s="85"/>
      <c r="BS67" s="86">
        <f>BP67</f>
        <v>1312.8244</v>
      </c>
      <c r="BT67" s="86">
        <v>1092.2</v>
      </c>
      <c r="BU67" s="79">
        <v>1092.2</v>
      </c>
      <c r="BV67" s="79">
        <v>4642.55</v>
      </c>
    </row>
    <row r="68" spans="1:74">
      <c r="A68" s="16">
        <v>60</v>
      </c>
      <c r="B68" s="32" t="s">
        <v>103</v>
      </c>
      <c r="C68" s="32">
        <v>43</v>
      </c>
      <c r="D68" s="33" t="s">
        <v>73</v>
      </c>
      <c r="E68" s="59" t="s">
        <v>68</v>
      </c>
      <c r="F68" s="26">
        <v>1959</v>
      </c>
      <c r="G68" s="26">
        <v>5</v>
      </c>
      <c r="H68" s="26">
        <v>2</v>
      </c>
      <c r="I68" s="34">
        <v>32</v>
      </c>
      <c r="J68" s="34">
        <v>58</v>
      </c>
      <c r="K68" s="34">
        <v>32</v>
      </c>
      <c r="L68" s="70">
        <f>[1]Поп.43!H37+[1]Поп.43!I37</f>
        <v>56</v>
      </c>
      <c r="M68" s="26">
        <f>[1]Поп.43!E40</f>
        <v>1178.9999999999998</v>
      </c>
      <c r="N68" s="26">
        <f>[1]Поп.43!E41</f>
        <v>27.8</v>
      </c>
      <c r="O68" s="23">
        <f t="shared" si="9"/>
        <v>1206.7999999999997</v>
      </c>
      <c r="P68" s="35"/>
      <c r="Q68" s="35"/>
      <c r="R68" s="36">
        <f>[1]Поп.43!F40</f>
        <v>768.4</v>
      </c>
      <c r="S68" s="36">
        <f>[1]Поп.43!F41</f>
        <v>16</v>
      </c>
      <c r="T68" s="26">
        <f t="shared" si="8"/>
        <v>784.4</v>
      </c>
      <c r="U68" s="26"/>
      <c r="V68" s="26"/>
      <c r="W68" s="37">
        <f t="shared" si="0"/>
        <v>1206.7999999999997</v>
      </c>
      <c r="X68" s="35">
        <f t="shared" si="1"/>
        <v>784.4</v>
      </c>
      <c r="Y68" s="35">
        <f t="shared" ref="Y68:Z79" si="19">W68</f>
        <v>1206.7999999999997</v>
      </c>
      <c r="Z68" s="35">
        <f t="shared" si="19"/>
        <v>784.4</v>
      </c>
      <c r="AA68" s="35"/>
      <c r="AB68" s="35"/>
      <c r="AC68" s="35">
        <f t="shared" si="17"/>
        <v>1206.7999999999997</v>
      </c>
      <c r="AD68" s="26">
        <f t="shared" si="17"/>
        <v>784.4</v>
      </c>
      <c r="AE68" s="26"/>
      <c r="AF68" s="26"/>
      <c r="AG68" s="26"/>
      <c r="AH68" s="26"/>
      <c r="AI68" s="26"/>
      <c r="AJ68" s="26"/>
      <c r="AK68" s="26">
        <f t="shared" ref="AK68:AL77" si="20">Y68</f>
        <v>1206.7999999999997</v>
      </c>
      <c r="AL68" s="26">
        <f t="shared" si="20"/>
        <v>784.4</v>
      </c>
      <c r="AM68" s="26"/>
      <c r="AN68" s="26"/>
      <c r="AO68" s="26"/>
      <c r="AP68" s="26"/>
      <c r="AQ68" s="38">
        <f t="shared" si="18"/>
        <v>1206.7999999999997</v>
      </c>
      <c r="AR68" s="38">
        <f t="shared" si="18"/>
        <v>784.4</v>
      </c>
      <c r="AS68" s="26">
        <v>257.5</v>
      </c>
      <c r="AT68" s="26">
        <v>164.7</v>
      </c>
      <c r="AU68" s="26"/>
      <c r="AV68" s="26"/>
      <c r="AW68" s="26"/>
      <c r="AX68" s="26"/>
      <c r="AY68" s="26">
        <v>7</v>
      </c>
      <c r="AZ68" s="26">
        <v>5331000</v>
      </c>
      <c r="BA68" s="26"/>
      <c r="BB68" s="26"/>
      <c r="BC68" s="26"/>
      <c r="BD68" s="26"/>
      <c r="BE68" s="26"/>
      <c r="BF68" s="26"/>
      <c r="BG68" s="26">
        <v>117.1</v>
      </c>
      <c r="BH68" s="26"/>
      <c r="BI68" s="26"/>
      <c r="BJ68" s="26"/>
      <c r="BK68" s="26"/>
      <c r="BL68" s="26"/>
      <c r="BM68" s="26"/>
      <c r="BN68" s="26"/>
      <c r="BO68" s="26"/>
      <c r="BP68" s="40">
        <f t="shared" si="6"/>
        <v>513.49439999999993</v>
      </c>
      <c r="BQ68" s="26"/>
      <c r="BR68" s="41"/>
      <c r="BS68" s="42"/>
      <c r="BT68" s="42">
        <v>427.2</v>
      </c>
      <c r="BU68" s="26">
        <v>0</v>
      </c>
      <c r="BV68" s="26">
        <v>758.4</v>
      </c>
    </row>
    <row r="69" spans="1:74">
      <c r="A69" s="16">
        <v>61</v>
      </c>
      <c r="B69" s="68" t="s">
        <v>103</v>
      </c>
      <c r="C69" s="68">
        <v>45</v>
      </c>
      <c r="D69" s="33" t="s">
        <v>73</v>
      </c>
      <c r="E69" s="59" t="s">
        <v>68</v>
      </c>
      <c r="F69" s="26">
        <v>1959</v>
      </c>
      <c r="G69" s="26">
        <v>4</v>
      </c>
      <c r="H69" s="26">
        <v>3</v>
      </c>
      <c r="I69" s="34">
        <v>46</v>
      </c>
      <c r="J69" s="34">
        <v>88</v>
      </c>
      <c r="K69" s="34">
        <v>48</v>
      </c>
      <c r="L69" s="70">
        <f>[1]Поп.45!H54+[1]Поп.45!I54</f>
        <v>81</v>
      </c>
      <c r="M69" s="26">
        <v>1857.8</v>
      </c>
      <c r="N69" s="26">
        <f>[1]Поп.45!E58</f>
        <v>41.5</v>
      </c>
      <c r="O69" s="23">
        <v>1899.3</v>
      </c>
      <c r="P69" s="26"/>
      <c r="Q69" s="26"/>
      <c r="R69" s="36">
        <f>[1]Поп.45!F57</f>
        <v>1214.7999999999997</v>
      </c>
      <c r="S69" s="36">
        <f>[1]Поп.45!F58</f>
        <v>24.799999999999997</v>
      </c>
      <c r="T69" s="26">
        <f t="shared" si="8"/>
        <v>1239.5999999999997</v>
      </c>
      <c r="U69" s="26"/>
      <c r="V69" s="26"/>
      <c r="W69" s="114">
        <f t="shared" si="0"/>
        <v>1899.3</v>
      </c>
      <c r="X69" s="26">
        <f t="shared" si="1"/>
        <v>1239.5999999999997</v>
      </c>
      <c r="Y69" s="26">
        <f t="shared" si="19"/>
        <v>1899.3</v>
      </c>
      <c r="Z69" s="26">
        <f t="shared" si="19"/>
        <v>1239.5999999999997</v>
      </c>
      <c r="AA69" s="26"/>
      <c r="AB69" s="26"/>
      <c r="AC69" s="26">
        <f t="shared" si="17"/>
        <v>1899.3</v>
      </c>
      <c r="AD69" s="26">
        <f t="shared" si="17"/>
        <v>1239.5999999999997</v>
      </c>
      <c r="AE69" s="26"/>
      <c r="AF69" s="26"/>
      <c r="AG69" s="26"/>
      <c r="AH69" s="26"/>
      <c r="AI69" s="26"/>
      <c r="AJ69" s="26"/>
      <c r="AK69" s="26">
        <f t="shared" si="20"/>
        <v>1899.3</v>
      </c>
      <c r="AL69" s="26">
        <f t="shared" si="20"/>
        <v>1239.5999999999997</v>
      </c>
      <c r="AM69" s="26"/>
      <c r="AN69" s="26"/>
      <c r="AO69" s="26"/>
      <c r="AP69" s="26"/>
      <c r="AQ69" s="38">
        <f t="shared" si="18"/>
        <v>1899.3</v>
      </c>
      <c r="AR69" s="38">
        <f t="shared" si="18"/>
        <v>1239.5999999999997</v>
      </c>
      <c r="AS69" s="26">
        <v>488.4</v>
      </c>
      <c r="AT69" s="26">
        <v>334.9</v>
      </c>
      <c r="AU69" s="26"/>
      <c r="AV69" s="26"/>
      <c r="AW69" s="26"/>
      <c r="AX69" s="26"/>
      <c r="AY69" s="26">
        <v>10</v>
      </c>
      <c r="AZ69" s="26">
        <v>10101000</v>
      </c>
      <c r="BA69" s="26"/>
      <c r="BB69" s="26">
        <v>87</v>
      </c>
      <c r="BC69" s="26"/>
      <c r="BD69" s="26"/>
      <c r="BE69" s="26"/>
      <c r="BF69" s="26"/>
      <c r="BG69" s="26">
        <v>162</v>
      </c>
      <c r="BH69" s="26"/>
      <c r="BI69" s="26"/>
      <c r="BJ69" s="26"/>
      <c r="BK69" s="39"/>
      <c r="BL69" s="26"/>
      <c r="BM69" s="26"/>
      <c r="BN69" s="26"/>
      <c r="BO69" s="26"/>
      <c r="BP69" s="40">
        <f t="shared" si="6"/>
        <v>748.48540000000003</v>
      </c>
      <c r="BQ69" s="26"/>
      <c r="BR69" s="41"/>
      <c r="BS69" s="42"/>
      <c r="BT69" s="42">
        <v>622.70000000000005</v>
      </c>
      <c r="BU69" s="26">
        <v>322.7</v>
      </c>
      <c r="BV69" s="26">
        <v>1578.04</v>
      </c>
    </row>
    <row r="70" spans="1:74">
      <c r="A70" s="16">
        <v>62</v>
      </c>
      <c r="B70" s="32" t="s">
        <v>103</v>
      </c>
      <c r="C70" s="32">
        <v>47</v>
      </c>
      <c r="D70" s="33" t="s">
        <v>73</v>
      </c>
      <c r="E70" s="59" t="s">
        <v>68</v>
      </c>
      <c r="F70" s="26">
        <v>1960</v>
      </c>
      <c r="G70" s="26">
        <v>5</v>
      </c>
      <c r="H70" s="26">
        <v>2</v>
      </c>
      <c r="I70" s="34">
        <v>35</v>
      </c>
      <c r="J70" s="34">
        <v>62</v>
      </c>
      <c r="K70" s="34">
        <v>35</v>
      </c>
      <c r="L70" s="70">
        <f>[1]Поп.47!H44+[1]Поп.47!I44</f>
        <v>67</v>
      </c>
      <c r="M70" s="26">
        <f>[1]Поп.47!E47</f>
        <v>1272.3999999999999</v>
      </c>
      <c r="N70" s="26">
        <f>[1]Поп.47!E48</f>
        <v>92.5</v>
      </c>
      <c r="O70" s="23">
        <f t="shared" si="9"/>
        <v>1364.8999999999999</v>
      </c>
      <c r="P70" s="35"/>
      <c r="Q70" s="35"/>
      <c r="R70" s="36">
        <f>[1]Поп.47!F47</f>
        <v>812.19999999999993</v>
      </c>
      <c r="S70" s="36">
        <f>[1]Поп.47!F48</f>
        <v>53.9</v>
      </c>
      <c r="T70" s="26">
        <f t="shared" si="8"/>
        <v>866.09999999999991</v>
      </c>
      <c r="U70" s="26"/>
      <c r="V70" s="26"/>
      <c r="W70" s="37">
        <f t="shared" ref="W70:W86" si="21">O70+Q70</f>
        <v>1364.8999999999999</v>
      </c>
      <c r="X70" s="35">
        <f t="shared" ref="X70:X85" si="22">T70+V70</f>
        <v>866.09999999999991</v>
      </c>
      <c r="Y70" s="35">
        <f t="shared" si="19"/>
        <v>1364.8999999999999</v>
      </c>
      <c r="Z70" s="35">
        <f t="shared" si="19"/>
        <v>866.09999999999991</v>
      </c>
      <c r="AA70" s="35"/>
      <c r="AB70" s="35"/>
      <c r="AC70" s="35">
        <f t="shared" si="17"/>
        <v>1364.8999999999999</v>
      </c>
      <c r="AD70" s="26">
        <f t="shared" si="17"/>
        <v>866.09999999999991</v>
      </c>
      <c r="AE70" s="26"/>
      <c r="AF70" s="26"/>
      <c r="AG70" s="26"/>
      <c r="AH70" s="26"/>
      <c r="AI70" s="26"/>
      <c r="AJ70" s="26"/>
      <c r="AK70" s="26">
        <f t="shared" si="20"/>
        <v>1364.8999999999999</v>
      </c>
      <c r="AL70" s="26">
        <f t="shared" si="20"/>
        <v>866.09999999999991</v>
      </c>
      <c r="AM70" s="26"/>
      <c r="AN70" s="26"/>
      <c r="AO70" s="26"/>
      <c r="AP70" s="26"/>
      <c r="AQ70" s="38">
        <f t="shared" si="18"/>
        <v>1364.8999999999999</v>
      </c>
      <c r="AR70" s="38">
        <f t="shared" si="18"/>
        <v>866.09999999999991</v>
      </c>
      <c r="AS70" s="26">
        <v>450.5</v>
      </c>
      <c r="AT70" s="26">
        <v>297.2</v>
      </c>
      <c r="AU70" s="26"/>
      <c r="AV70" s="26"/>
      <c r="AW70" s="26"/>
      <c r="AX70" s="26"/>
      <c r="AY70" s="26">
        <v>10</v>
      </c>
      <c r="AZ70" s="26">
        <v>8031000</v>
      </c>
      <c r="BA70" s="26"/>
      <c r="BB70" s="26">
        <v>149</v>
      </c>
      <c r="BC70" s="26"/>
      <c r="BD70" s="26"/>
      <c r="BE70" s="26">
        <v>73.3</v>
      </c>
      <c r="BF70" s="26"/>
      <c r="BG70" s="26">
        <v>143.80000000000001</v>
      </c>
      <c r="BH70" s="26"/>
      <c r="BI70" s="26"/>
      <c r="BJ70" s="26"/>
      <c r="BK70" s="26"/>
      <c r="BL70" s="26"/>
      <c r="BM70" s="26"/>
      <c r="BN70" s="26"/>
      <c r="BO70" s="26"/>
      <c r="BP70" s="40">
        <f t="shared" si="6"/>
        <v>408.68</v>
      </c>
      <c r="BQ70" s="26"/>
      <c r="BR70" s="41"/>
      <c r="BS70" s="42"/>
      <c r="BT70" s="42">
        <v>340</v>
      </c>
      <c r="BU70" s="26">
        <v>340</v>
      </c>
      <c r="BV70" s="26">
        <v>717.22</v>
      </c>
    </row>
    <row r="71" spans="1:74">
      <c r="A71" s="16">
        <v>63</v>
      </c>
      <c r="B71" s="32" t="s">
        <v>103</v>
      </c>
      <c r="C71" s="32" t="s">
        <v>76</v>
      </c>
      <c r="D71" s="33" t="s">
        <v>67</v>
      </c>
      <c r="E71" s="59" t="s">
        <v>68</v>
      </c>
      <c r="F71" s="26">
        <v>1980</v>
      </c>
      <c r="G71" s="26">
        <v>5</v>
      </c>
      <c r="H71" s="26">
        <v>4</v>
      </c>
      <c r="I71" s="34">
        <v>60</v>
      </c>
      <c r="J71" s="34">
        <v>120</v>
      </c>
      <c r="K71" s="34">
        <v>60</v>
      </c>
      <c r="L71" s="70">
        <f>[1]Поп.18А!H65+[1]Поп.18А!I65</f>
        <v>110</v>
      </c>
      <c r="M71" s="26">
        <f>[1]Поп.18А!E68</f>
        <v>2585.1000000000008</v>
      </c>
      <c r="N71" s="26">
        <f>[1]Поп.18А!E69</f>
        <v>104.30000000000001</v>
      </c>
      <c r="O71" s="23">
        <f t="shared" si="9"/>
        <v>2689.400000000001</v>
      </c>
      <c r="P71" s="35"/>
      <c r="Q71" s="35"/>
      <c r="R71" s="36">
        <f>[1]Поп.18А!F68</f>
        <v>1738.1999999999996</v>
      </c>
      <c r="S71" s="36">
        <f>[1]Поп.18А!F69</f>
        <v>74.400000000000006</v>
      </c>
      <c r="T71" s="26">
        <f t="shared" si="8"/>
        <v>1812.5999999999997</v>
      </c>
      <c r="U71" s="26"/>
      <c r="V71" s="26"/>
      <c r="W71" s="37">
        <f t="shared" si="21"/>
        <v>2689.400000000001</v>
      </c>
      <c r="X71" s="35">
        <f t="shared" si="22"/>
        <v>1812.5999999999997</v>
      </c>
      <c r="Y71" s="35">
        <f t="shared" si="19"/>
        <v>2689.400000000001</v>
      </c>
      <c r="Z71" s="35">
        <f t="shared" si="19"/>
        <v>1812.5999999999997</v>
      </c>
      <c r="AA71" s="35"/>
      <c r="AB71" s="35"/>
      <c r="AC71" s="35">
        <f t="shared" si="17"/>
        <v>2689.400000000001</v>
      </c>
      <c r="AD71" s="26">
        <f t="shared" si="17"/>
        <v>1812.5999999999997</v>
      </c>
      <c r="AE71" s="26"/>
      <c r="AF71" s="26"/>
      <c r="AG71" s="26"/>
      <c r="AH71" s="26"/>
      <c r="AI71" s="26"/>
      <c r="AJ71" s="26"/>
      <c r="AK71" s="26">
        <f t="shared" si="20"/>
        <v>2689.400000000001</v>
      </c>
      <c r="AL71" s="26">
        <f t="shared" si="20"/>
        <v>1812.5999999999997</v>
      </c>
      <c r="AM71" s="26"/>
      <c r="AN71" s="26"/>
      <c r="AO71" s="26"/>
      <c r="AP71" s="26"/>
      <c r="AQ71" s="95">
        <f>Y71</f>
        <v>2689.400000000001</v>
      </c>
      <c r="AR71" s="95">
        <f>Z71</f>
        <v>1812.5999999999997</v>
      </c>
      <c r="AS71" s="26">
        <v>1950.1</v>
      </c>
      <c r="AT71" s="26">
        <v>1317.1</v>
      </c>
      <c r="AU71" s="26"/>
      <c r="AV71" s="26"/>
      <c r="AW71" s="26"/>
      <c r="AX71" s="26"/>
      <c r="AY71" s="26">
        <v>43</v>
      </c>
      <c r="AZ71" s="26">
        <v>10507231</v>
      </c>
      <c r="BA71" s="26"/>
      <c r="BB71" s="26"/>
      <c r="BC71" s="26"/>
      <c r="BD71" s="26"/>
      <c r="BE71" s="26"/>
      <c r="BF71" s="26"/>
      <c r="BG71" s="26">
        <v>240</v>
      </c>
      <c r="BH71" s="26"/>
      <c r="BI71" s="26"/>
      <c r="BJ71" s="26"/>
      <c r="BK71" s="39"/>
      <c r="BL71" s="26"/>
      <c r="BM71" s="26"/>
      <c r="BN71" s="26"/>
      <c r="BO71" s="26"/>
      <c r="BP71" s="40">
        <f t="shared" si="6"/>
        <v>654.60919999999999</v>
      </c>
      <c r="BQ71" s="26"/>
      <c r="BR71" s="41"/>
      <c r="BS71" s="42">
        <f>BP71</f>
        <v>654.60919999999999</v>
      </c>
      <c r="BT71" s="42">
        <v>544.6</v>
      </c>
      <c r="BU71" s="26">
        <v>544.6</v>
      </c>
      <c r="BV71" s="26">
        <v>2528.6</v>
      </c>
    </row>
    <row r="72" spans="1:74">
      <c r="A72" s="16">
        <v>64</v>
      </c>
      <c r="B72" s="68" t="s">
        <v>103</v>
      </c>
      <c r="C72" s="68" t="s">
        <v>78</v>
      </c>
      <c r="D72" s="33" t="s">
        <v>67</v>
      </c>
      <c r="E72" s="59" t="s">
        <v>68</v>
      </c>
      <c r="F72" s="39">
        <v>1980</v>
      </c>
      <c r="G72" s="26">
        <v>5</v>
      </c>
      <c r="H72" s="26">
        <v>2</v>
      </c>
      <c r="I72" s="60">
        <v>32</v>
      </c>
      <c r="J72" s="60">
        <v>56</v>
      </c>
      <c r="K72" s="60">
        <v>32</v>
      </c>
      <c r="L72" s="70">
        <f>[1]Поп.20А!H38+[1]Поп.20А!I38</f>
        <v>35</v>
      </c>
      <c r="M72" s="39">
        <v>1464.3</v>
      </c>
      <c r="N72" s="39">
        <f>[1]Поп.20А!E42</f>
        <v>0</v>
      </c>
      <c r="O72" s="23">
        <v>1464.3</v>
      </c>
      <c r="P72" s="39"/>
      <c r="Q72" s="39">
        <v>33.9</v>
      </c>
      <c r="R72" s="36">
        <f>[1]Поп.20А!F41</f>
        <v>867.59999999999991</v>
      </c>
      <c r="S72" s="36">
        <f>[1]Поп.20А!F42</f>
        <v>0</v>
      </c>
      <c r="T72" s="26">
        <f t="shared" si="8"/>
        <v>867.59999999999991</v>
      </c>
      <c r="U72" s="39"/>
      <c r="V72" s="39">
        <v>18.899999999999999</v>
      </c>
      <c r="W72" s="37">
        <f t="shared" si="21"/>
        <v>1498.2</v>
      </c>
      <c r="X72" s="35">
        <f t="shared" si="22"/>
        <v>886.49999999999989</v>
      </c>
      <c r="Y72" s="35">
        <f t="shared" si="19"/>
        <v>1498.2</v>
      </c>
      <c r="Z72" s="35">
        <f t="shared" si="19"/>
        <v>886.49999999999989</v>
      </c>
      <c r="AA72" s="39"/>
      <c r="AB72" s="39"/>
      <c r="AC72" s="35"/>
      <c r="AD72" s="26"/>
      <c r="AE72" s="39"/>
      <c r="AF72" s="39"/>
      <c r="AG72" s="39"/>
      <c r="AH72" s="39"/>
      <c r="AI72" s="39"/>
      <c r="AJ72" s="39"/>
      <c r="AK72" s="26">
        <f t="shared" si="20"/>
        <v>1498.2</v>
      </c>
      <c r="AL72" s="26">
        <f t="shared" si="20"/>
        <v>886.49999999999989</v>
      </c>
      <c r="AM72" s="39"/>
      <c r="AN72" s="39"/>
      <c r="AO72" s="39">
        <v>1465</v>
      </c>
      <c r="AP72" s="39">
        <v>886.5</v>
      </c>
      <c r="AQ72" s="115"/>
      <c r="AR72" s="115"/>
      <c r="AS72" s="39">
        <v>1278.7</v>
      </c>
      <c r="AT72" s="39">
        <v>780</v>
      </c>
      <c r="AU72" s="39"/>
      <c r="AV72" s="39"/>
      <c r="AW72" s="39">
        <v>1465</v>
      </c>
      <c r="AX72" s="39">
        <v>886.5</v>
      </c>
      <c r="AY72" s="39">
        <v>24</v>
      </c>
      <c r="AZ72" s="39">
        <v>9624511</v>
      </c>
      <c r="BA72" s="39"/>
      <c r="BB72" s="39"/>
      <c r="BC72" s="39"/>
      <c r="BD72" s="39">
        <v>237.8</v>
      </c>
      <c r="BE72" s="39">
        <v>206.7</v>
      </c>
      <c r="BF72" s="39"/>
      <c r="BG72" s="39">
        <v>116.4</v>
      </c>
      <c r="BH72" s="39"/>
      <c r="BI72" s="39"/>
      <c r="BJ72" s="39"/>
      <c r="BK72" s="26">
        <v>116.4</v>
      </c>
      <c r="BL72" s="39"/>
      <c r="BM72" s="39"/>
      <c r="BN72" s="39"/>
      <c r="BO72" s="39"/>
      <c r="BP72" s="40">
        <f t="shared" ref="BP72:BP85" si="23">BT72*1.202</f>
        <v>458.44279999999998</v>
      </c>
      <c r="BQ72" s="39"/>
      <c r="BR72" s="63"/>
      <c r="BS72" s="42">
        <f>BP72</f>
        <v>458.44279999999998</v>
      </c>
      <c r="BT72" s="42">
        <v>381.4</v>
      </c>
      <c r="BU72" s="39">
        <v>381.4</v>
      </c>
      <c r="BV72" s="39">
        <v>5005.3999999999996</v>
      </c>
    </row>
    <row r="73" spans="1:74">
      <c r="A73" s="16">
        <v>65</v>
      </c>
      <c r="B73" s="32" t="s">
        <v>103</v>
      </c>
      <c r="C73" s="32" t="s">
        <v>105</v>
      </c>
      <c r="D73" s="33" t="s">
        <v>67</v>
      </c>
      <c r="E73" s="59" t="s">
        <v>68</v>
      </c>
      <c r="F73" s="26">
        <v>1979</v>
      </c>
      <c r="G73" s="26">
        <v>5</v>
      </c>
      <c r="H73" s="26">
        <v>4</v>
      </c>
      <c r="I73" s="34">
        <v>59</v>
      </c>
      <c r="J73" s="34">
        <v>117</v>
      </c>
      <c r="K73" s="34">
        <v>59</v>
      </c>
      <c r="L73" s="70">
        <f>[1]Поп.22А!H65+[1]Поп.22А!I65</f>
        <v>127</v>
      </c>
      <c r="M73" s="26">
        <v>2496.9</v>
      </c>
      <c r="N73" s="26">
        <f>[1]Поп.22А!E69</f>
        <v>180.4</v>
      </c>
      <c r="O73" s="23">
        <v>2677.3</v>
      </c>
      <c r="P73" s="35"/>
      <c r="Q73" s="35">
        <v>60.8</v>
      </c>
      <c r="R73" s="36">
        <f>[1]Поп.22А!F68</f>
        <v>1638.1999999999989</v>
      </c>
      <c r="S73" s="36">
        <f>[1]Поп.22А!F69</f>
        <v>121.19999999999999</v>
      </c>
      <c r="T73" s="26">
        <f t="shared" si="8"/>
        <v>1759.399999999999</v>
      </c>
      <c r="U73" s="26"/>
      <c r="V73" s="26">
        <v>44.6</v>
      </c>
      <c r="W73" s="37">
        <f t="shared" si="21"/>
        <v>2738.1000000000004</v>
      </c>
      <c r="X73" s="35">
        <f t="shared" si="22"/>
        <v>1803.9999999999989</v>
      </c>
      <c r="Y73" s="35">
        <f t="shared" si="19"/>
        <v>2738.1000000000004</v>
      </c>
      <c r="Z73" s="35">
        <f t="shared" si="19"/>
        <v>1803.9999999999989</v>
      </c>
      <c r="AA73" s="35"/>
      <c r="AB73" s="35"/>
      <c r="AC73" s="35">
        <f t="shared" ref="AC73:AD86" si="24">Y73</f>
        <v>2738.1000000000004</v>
      </c>
      <c r="AD73" s="26">
        <f t="shared" si="24"/>
        <v>1803.9999999999989</v>
      </c>
      <c r="AE73" s="26"/>
      <c r="AF73" s="26"/>
      <c r="AG73" s="26"/>
      <c r="AH73" s="26"/>
      <c r="AI73" s="26"/>
      <c r="AJ73" s="26"/>
      <c r="AK73" s="26">
        <f t="shared" si="20"/>
        <v>2738.1000000000004</v>
      </c>
      <c r="AL73" s="26">
        <f t="shared" si="20"/>
        <v>1803.9999999999989</v>
      </c>
      <c r="AM73" s="26"/>
      <c r="AN73" s="26"/>
      <c r="AO73" s="26"/>
      <c r="AP73" s="26"/>
      <c r="AQ73" s="95">
        <f>Y73</f>
        <v>2738.1000000000004</v>
      </c>
      <c r="AR73" s="95">
        <f>Z73</f>
        <v>1803.9999999999989</v>
      </c>
      <c r="AS73" s="26">
        <v>2319</v>
      </c>
      <c r="AT73" s="26">
        <v>1559.3</v>
      </c>
      <c r="AU73" s="26"/>
      <c r="AV73" s="26"/>
      <c r="AW73" s="26"/>
      <c r="AX73" s="26"/>
      <c r="AY73" s="26">
        <v>52</v>
      </c>
      <c r="AZ73" s="26">
        <v>10745556</v>
      </c>
      <c r="BA73" s="26"/>
      <c r="BB73" s="26"/>
      <c r="BC73" s="26"/>
      <c r="BD73" s="26"/>
      <c r="BE73" s="26"/>
      <c r="BF73" s="26"/>
      <c r="BG73" s="26">
        <v>240</v>
      </c>
      <c r="BH73" s="26"/>
      <c r="BI73" s="26"/>
      <c r="BJ73" s="26"/>
      <c r="BK73" s="26"/>
      <c r="BL73" s="26"/>
      <c r="BM73" s="26"/>
      <c r="BN73" s="26"/>
      <c r="BO73" s="26"/>
      <c r="BP73" s="40">
        <f t="shared" si="23"/>
        <v>648.23859999999991</v>
      </c>
      <c r="BQ73" s="26"/>
      <c r="BR73" s="41"/>
      <c r="BS73" s="42">
        <f>BP73</f>
        <v>648.23859999999991</v>
      </c>
      <c r="BT73" s="42">
        <v>539.29999999999995</v>
      </c>
      <c r="BU73" s="26">
        <v>539.29999999999995</v>
      </c>
      <c r="BV73" s="26">
        <v>2401.3000000000002</v>
      </c>
    </row>
    <row r="74" spans="1:74">
      <c r="A74" s="16">
        <v>66</v>
      </c>
      <c r="B74" s="32" t="s">
        <v>103</v>
      </c>
      <c r="C74" s="32" t="s">
        <v>106</v>
      </c>
      <c r="D74" s="33" t="s">
        <v>67</v>
      </c>
      <c r="E74" s="59" t="s">
        <v>68</v>
      </c>
      <c r="F74" s="26">
        <v>1979</v>
      </c>
      <c r="G74" s="26">
        <v>5</v>
      </c>
      <c r="H74" s="26">
        <v>4</v>
      </c>
      <c r="I74" s="34">
        <v>60</v>
      </c>
      <c r="J74" s="34">
        <v>120</v>
      </c>
      <c r="K74" s="34">
        <v>61</v>
      </c>
      <c r="L74" s="70">
        <f>[1]Поп.24А!H64+[1]Поп.24А!I64</f>
        <v>134</v>
      </c>
      <c r="M74" s="59">
        <v>2583.8000000000002</v>
      </c>
      <c r="N74" s="59">
        <f>[1]Поп.24А!E68</f>
        <v>103.5</v>
      </c>
      <c r="O74" s="23">
        <v>2687.3</v>
      </c>
      <c r="P74" s="35"/>
      <c r="Q74" s="35"/>
      <c r="R74" s="36">
        <f>[1]Поп.24А!F67</f>
        <v>1742.0000000000002</v>
      </c>
      <c r="S74" s="36">
        <f>[1]Поп.24А!F68</f>
        <v>63.9</v>
      </c>
      <c r="T74" s="26">
        <f t="shared" ref="T74:T85" si="25">R74+S74</f>
        <v>1805.9000000000003</v>
      </c>
      <c r="U74" s="26"/>
      <c r="V74" s="26"/>
      <c r="W74" s="37">
        <f t="shared" si="21"/>
        <v>2687.3</v>
      </c>
      <c r="X74" s="35">
        <f t="shared" si="22"/>
        <v>1805.9000000000003</v>
      </c>
      <c r="Y74" s="35">
        <f t="shared" si="19"/>
        <v>2687.3</v>
      </c>
      <c r="Z74" s="35">
        <f t="shared" si="19"/>
        <v>1805.9000000000003</v>
      </c>
      <c r="AA74" s="35"/>
      <c r="AB74" s="35"/>
      <c r="AC74" s="35">
        <f t="shared" si="24"/>
        <v>2687.3</v>
      </c>
      <c r="AD74" s="26">
        <f t="shared" si="24"/>
        <v>1805.9000000000003</v>
      </c>
      <c r="AE74" s="26"/>
      <c r="AF74" s="26"/>
      <c r="AG74" s="26"/>
      <c r="AH74" s="26"/>
      <c r="AI74" s="26"/>
      <c r="AJ74" s="26"/>
      <c r="AK74" s="26">
        <f t="shared" si="20"/>
        <v>2687.3</v>
      </c>
      <c r="AL74" s="26">
        <f t="shared" si="20"/>
        <v>1805.9000000000003</v>
      </c>
      <c r="AM74" s="26"/>
      <c r="AN74" s="26"/>
      <c r="AO74" s="26"/>
      <c r="AP74" s="26"/>
      <c r="AQ74" s="95">
        <f t="shared" ref="AQ74:AR86" si="26">Y74</f>
        <v>2687.3</v>
      </c>
      <c r="AR74" s="95">
        <f t="shared" si="26"/>
        <v>1805.9000000000003</v>
      </c>
      <c r="AS74" s="26">
        <v>1971.5</v>
      </c>
      <c r="AT74" s="26">
        <v>1314.7</v>
      </c>
      <c r="AU74" s="26"/>
      <c r="AV74" s="26"/>
      <c r="AW74" s="26"/>
      <c r="AX74" s="26"/>
      <c r="AY74" s="26">
        <v>46</v>
      </c>
      <c r="AZ74" s="26">
        <v>10451867</v>
      </c>
      <c r="BA74" s="26"/>
      <c r="BB74" s="26"/>
      <c r="BC74" s="26"/>
      <c r="BD74" s="26"/>
      <c r="BE74" s="26"/>
      <c r="BF74" s="26"/>
      <c r="BG74" s="26">
        <v>240</v>
      </c>
      <c r="BH74" s="26"/>
      <c r="BI74" s="26"/>
      <c r="BJ74" s="26"/>
      <c r="BK74" s="39"/>
      <c r="BL74" s="26"/>
      <c r="BM74" s="26"/>
      <c r="BN74" s="26"/>
      <c r="BO74" s="26"/>
      <c r="BP74" s="40">
        <f t="shared" si="23"/>
        <v>652.56579999999997</v>
      </c>
      <c r="BQ74" s="26"/>
      <c r="BR74" s="41"/>
      <c r="BS74" s="42">
        <f>BP74</f>
        <v>652.56579999999997</v>
      </c>
      <c r="BT74" s="42">
        <v>542.9</v>
      </c>
      <c r="BU74" s="26">
        <v>542.9</v>
      </c>
      <c r="BV74" s="26">
        <v>4384.8</v>
      </c>
    </row>
    <row r="75" spans="1:74">
      <c r="A75" s="16">
        <v>67</v>
      </c>
      <c r="B75" s="116" t="s">
        <v>103</v>
      </c>
      <c r="C75" s="116" t="s">
        <v>107</v>
      </c>
      <c r="D75" s="117" t="s">
        <v>69</v>
      </c>
      <c r="E75" s="118" t="s">
        <v>68</v>
      </c>
      <c r="F75" s="119">
        <v>1984</v>
      </c>
      <c r="G75" s="120">
        <v>5</v>
      </c>
      <c r="H75" s="120">
        <v>3</v>
      </c>
      <c r="I75" s="121">
        <v>45</v>
      </c>
      <c r="J75" s="121">
        <v>90</v>
      </c>
      <c r="K75" s="121">
        <v>45</v>
      </c>
      <c r="L75" s="122">
        <f>[1]Поп.43А!H51+[1]Поп.43А!I51</f>
        <v>96</v>
      </c>
      <c r="M75" s="119">
        <f>[1]Поп.43А!E54</f>
        <v>2167.5000000000005</v>
      </c>
      <c r="N75" s="119">
        <f>[1]Поп.43А!E55</f>
        <v>50</v>
      </c>
      <c r="O75" s="123">
        <f t="shared" ref="O75:O85" si="27">M75+N75</f>
        <v>2217.5000000000005</v>
      </c>
      <c r="P75" s="119"/>
      <c r="Q75" s="119"/>
      <c r="R75" s="124">
        <f>[1]Поп.43А!F54</f>
        <v>1258.8000000000004</v>
      </c>
      <c r="S75" s="124">
        <f>[1]Поп.43А!F55</f>
        <v>29.1</v>
      </c>
      <c r="T75" s="120">
        <f t="shared" si="25"/>
        <v>1287.9000000000003</v>
      </c>
      <c r="U75" s="119"/>
      <c r="V75" s="119"/>
      <c r="W75" s="125">
        <f t="shared" si="21"/>
        <v>2217.5000000000005</v>
      </c>
      <c r="X75" s="120">
        <f t="shared" si="22"/>
        <v>1287.9000000000003</v>
      </c>
      <c r="Y75" s="120">
        <f t="shared" si="19"/>
        <v>2217.5000000000005</v>
      </c>
      <c r="Z75" s="120">
        <f t="shared" si="19"/>
        <v>1287.9000000000003</v>
      </c>
      <c r="AA75" s="119"/>
      <c r="AB75" s="119"/>
      <c r="AC75" s="120">
        <f t="shared" si="24"/>
        <v>2217.5000000000005</v>
      </c>
      <c r="AD75" s="120">
        <f t="shared" si="24"/>
        <v>1287.9000000000003</v>
      </c>
      <c r="AE75" s="119"/>
      <c r="AF75" s="119"/>
      <c r="AG75" s="119"/>
      <c r="AH75" s="119"/>
      <c r="AI75" s="119"/>
      <c r="AJ75" s="119"/>
      <c r="AK75" s="120">
        <f t="shared" si="20"/>
        <v>2217.5000000000005</v>
      </c>
      <c r="AL75" s="120">
        <f t="shared" si="20"/>
        <v>1287.9000000000003</v>
      </c>
      <c r="AM75" s="119"/>
      <c r="AN75" s="119"/>
      <c r="AO75" s="119"/>
      <c r="AP75" s="119"/>
      <c r="AQ75" s="126">
        <f t="shared" si="26"/>
        <v>2217.5000000000005</v>
      </c>
      <c r="AR75" s="126">
        <f t="shared" si="26"/>
        <v>1287.9000000000003</v>
      </c>
      <c r="AS75" s="119">
        <v>1906.2</v>
      </c>
      <c r="AT75" s="119">
        <v>1114.4000000000001</v>
      </c>
      <c r="AU75" s="119"/>
      <c r="AV75" s="119"/>
      <c r="AW75" s="119"/>
      <c r="AX75" s="119"/>
      <c r="AY75" s="119">
        <v>38</v>
      </c>
      <c r="AZ75" s="119">
        <v>18959010</v>
      </c>
      <c r="BA75" s="119"/>
      <c r="BB75" s="119"/>
      <c r="BC75" s="119"/>
      <c r="BD75" s="119"/>
      <c r="BE75" s="119"/>
      <c r="BF75" s="119"/>
      <c r="BG75" s="119">
        <v>185.4</v>
      </c>
      <c r="BH75" s="119"/>
      <c r="BI75" s="119"/>
      <c r="BJ75" s="119"/>
      <c r="BK75" s="120"/>
      <c r="BL75" s="119"/>
      <c r="BM75" s="119"/>
      <c r="BN75" s="119"/>
      <c r="BO75" s="119"/>
      <c r="BP75" s="127">
        <f t="shared" si="23"/>
        <v>757.26</v>
      </c>
      <c r="BQ75" s="119"/>
      <c r="BR75" s="128">
        <v>757.26</v>
      </c>
      <c r="BS75" s="129"/>
      <c r="BT75" s="129">
        <v>630</v>
      </c>
      <c r="BU75" s="119">
        <v>630</v>
      </c>
      <c r="BV75" s="119">
        <v>3218.6</v>
      </c>
    </row>
    <row r="76" spans="1:74">
      <c r="A76" s="16">
        <v>68</v>
      </c>
      <c r="B76" s="32" t="s">
        <v>103</v>
      </c>
      <c r="C76" s="32" t="s">
        <v>108</v>
      </c>
      <c r="D76" s="33" t="s">
        <v>73</v>
      </c>
      <c r="E76" s="59" t="s">
        <v>68</v>
      </c>
      <c r="F76" s="39">
        <v>1961</v>
      </c>
      <c r="G76" s="26">
        <v>4</v>
      </c>
      <c r="H76" s="26">
        <v>3</v>
      </c>
      <c r="I76" s="60">
        <v>48</v>
      </c>
      <c r="J76" s="60">
        <v>91</v>
      </c>
      <c r="K76" s="60">
        <v>48</v>
      </c>
      <c r="L76" s="70">
        <f>[1]Поп.45А!H53+[1]Поп.45А!I53</f>
        <v>94</v>
      </c>
      <c r="M76" s="39">
        <f>[1]Поп.45А!E56</f>
        <v>1915.3</v>
      </c>
      <c r="N76" s="39">
        <f>[1]Поп.45А!E57</f>
        <v>86.4</v>
      </c>
      <c r="O76" s="23">
        <f t="shared" si="27"/>
        <v>2001.7</v>
      </c>
      <c r="P76" s="62"/>
      <c r="Q76" s="62"/>
      <c r="R76" s="130">
        <f>[1]Поп.45А!F56</f>
        <v>1228.2</v>
      </c>
      <c r="S76" s="130">
        <f>[1]Поп.45А!F57</f>
        <v>56.2</v>
      </c>
      <c r="T76" s="120">
        <f t="shared" si="25"/>
        <v>1284.4000000000001</v>
      </c>
      <c r="U76" s="39"/>
      <c r="V76" s="39"/>
      <c r="W76" s="37">
        <f t="shared" si="21"/>
        <v>2001.7</v>
      </c>
      <c r="X76" s="35">
        <f t="shared" si="22"/>
        <v>1284.4000000000001</v>
      </c>
      <c r="Y76" s="35">
        <f t="shared" si="19"/>
        <v>2001.7</v>
      </c>
      <c r="Z76" s="35">
        <f t="shared" si="19"/>
        <v>1284.4000000000001</v>
      </c>
      <c r="AA76" s="62"/>
      <c r="AB76" s="62"/>
      <c r="AC76" s="35">
        <f t="shared" si="24"/>
        <v>2001.7</v>
      </c>
      <c r="AD76" s="26">
        <f t="shared" si="24"/>
        <v>1284.4000000000001</v>
      </c>
      <c r="AE76" s="39"/>
      <c r="AF76" s="39"/>
      <c r="AG76" s="39"/>
      <c r="AH76" s="39"/>
      <c r="AI76" s="39"/>
      <c r="AJ76" s="39"/>
      <c r="AK76" s="26">
        <f t="shared" si="20"/>
        <v>2001.7</v>
      </c>
      <c r="AL76" s="26">
        <f t="shared" si="20"/>
        <v>1284.4000000000001</v>
      </c>
      <c r="AM76" s="39"/>
      <c r="AN76" s="39"/>
      <c r="AO76" s="39"/>
      <c r="AP76" s="39"/>
      <c r="AQ76" s="38">
        <f t="shared" si="26"/>
        <v>2001.7</v>
      </c>
      <c r="AR76" s="38">
        <f t="shared" si="26"/>
        <v>1284.4000000000001</v>
      </c>
      <c r="AS76" s="39">
        <v>500.9</v>
      </c>
      <c r="AT76" s="39">
        <v>327.9</v>
      </c>
      <c r="AU76" s="39"/>
      <c r="AV76" s="39"/>
      <c r="AW76" s="39"/>
      <c r="AX76" s="39"/>
      <c r="AY76" s="39">
        <v>11</v>
      </c>
      <c r="AZ76" s="39">
        <v>9770000</v>
      </c>
      <c r="BA76" s="39"/>
      <c r="BB76" s="39"/>
      <c r="BC76" s="39"/>
      <c r="BD76" s="39"/>
      <c r="BE76" s="39"/>
      <c r="BF76" s="39"/>
      <c r="BG76" s="39">
        <v>172</v>
      </c>
      <c r="BH76" s="39"/>
      <c r="BI76" s="39"/>
      <c r="BJ76" s="39"/>
      <c r="BK76" s="26"/>
      <c r="BL76" s="39"/>
      <c r="BM76" s="39"/>
      <c r="BN76" s="39"/>
      <c r="BO76" s="39"/>
      <c r="BP76" s="40">
        <f t="shared" si="23"/>
        <v>646.7962</v>
      </c>
      <c r="BQ76" s="39"/>
      <c r="BR76" s="63"/>
      <c r="BS76" s="42"/>
      <c r="BT76" s="42">
        <v>538.1</v>
      </c>
      <c r="BU76" s="39">
        <v>538.1</v>
      </c>
      <c r="BV76" s="39">
        <v>2499.1999999999998</v>
      </c>
    </row>
    <row r="77" spans="1:74">
      <c r="A77" s="16">
        <v>69</v>
      </c>
      <c r="B77" s="32" t="s">
        <v>109</v>
      </c>
      <c r="C77" s="32">
        <v>27</v>
      </c>
      <c r="D77" s="33" t="s">
        <v>67</v>
      </c>
      <c r="E77" s="59" t="s">
        <v>68</v>
      </c>
      <c r="F77" s="39">
        <v>1979</v>
      </c>
      <c r="G77" s="26">
        <v>5</v>
      </c>
      <c r="H77" s="26">
        <v>6</v>
      </c>
      <c r="I77" s="60">
        <v>90</v>
      </c>
      <c r="J77" s="60">
        <v>204</v>
      </c>
      <c r="K77" s="60">
        <v>90</v>
      </c>
      <c r="L77" s="70">
        <f>'[1]Тихоокеанская 27 '!H95+'[1]Тихоокеанская 27 '!I95</f>
        <v>172</v>
      </c>
      <c r="M77" s="39">
        <f>'[1]Тихоокеанская 27 '!E98</f>
        <v>4142.3999999999996</v>
      </c>
      <c r="N77" s="39">
        <f>'[1]Тихоокеанская 27 '!E99</f>
        <v>184.1</v>
      </c>
      <c r="O77" s="23">
        <f t="shared" si="27"/>
        <v>4326.5</v>
      </c>
      <c r="P77" s="62"/>
      <c r="Q77" s="62"/>
      <c r="R77" s="130">
        <f>'[1]Тихоокеанская 27 '!F98</f>
        <v>2839.4999999999991</v>
      </c>
      <c r="S77" s="130">
        <f>'[1]Тихоокеанская 27 '!F99</f>
        <v>125.4</v>
      </c>
      <c r="T77" s="120">
        <f t="shared" si="25"/>
        <v>2964.8999999999992</v>
      </c>
      <c r="U77" s="39"/>
      <c r="V77" s="39"/>
      <c r="W77" s="37">
        <f>M77</f>
        <v>4142.3999999999996</v>
      </c>
      <c r="X77" s="35">
        <f t="shared" si="22"/>
        <v>2964.8999999999992</v>
      </c>
      <c r="Y77" s="35">
        <f t="shared" si="19"/>
        <v>4142.3999999999996</v>
      </c>
      <c r="Z77" s="35">
        <f t="shared" si="19"/>
        <v>2964.8999999999992</v>
      </c>
      <c r="AA77" s="62"/>
      <c r="AB77" s="62"/>
      <c r="AC77" s="35">
        <f t="shared" si="24"/>
        <v>4142.3999999999996</v>
      </c>
      <c r="AD77" s="26">
        <f t="shared" si="24"/>
        <v>2964.8999999999992</v>
      </c>
      <c r="AE77" s="39"/>
      <c r="AF77" s="39"/>
      <c r="AG77" s="39"/>
      <c r="AH77" s="39"/>
      <c r="AI77" s="39"/>
      <c r="AJ77" s="39"/>
      <c r="AK77" s="26">
        <f t="shared" si="20"/>
        <v>4142.3999999999996</v>
      </c>
      <c r="AL77" s="26">
        <f t="shared" si="20"/>
        <v>2964.8999999999992</v>
      </c>
      <c r="AM77" s="39"/>
      <c r="AN77" s="39"/>
      <c r="AO77" s="39"/>
      <c r="AP77" s="39"/>
      <c r="AQ77" s="38"/>
      <c r="AR77" s="38"/>
      <c r="AS77" s="39"/>
      <c r="AT77" s="39"/>
      <c r="AU77" s="39"/>
      <c r="AV77" s="39"/>
      <c r="AW77" s="39"/>
      <c r="AX77" s="39"/>
      <c r="AY77" s="39">
        <v>90</v>
      </c>
      <c r="AZ77" s="39">
        <v>1429600</v>
      </c>
      <c r="BA77" s="39"/>
      <c r="BB77" s="39"/>
      <c r="BC77" s="39"/>
      <c r="BD77" s="39"/>
      <c r="BE77" s="39"/>
      <c r="BF77" s="39"/>
      <c r="BG77" s="39">
        <v>387</v>
      </c>
      <c r="BH77" s="39"/>
      <c r="BI77" s="39"/>
      <c r="BJ77" s="39"/>
      <c r="BK77" s="26"/>
      <c r="BL77" s="39"/>
      <c r="BM77" s="39"/>
      <c r="BN77" s="39"/>
      <c r="BO77" s="39"/>
      <c r="BP77" s="40">
        <f t="shared" si="23"/>
        <v>1042.9754</v>
      </c>
      <c r="BQ77" s="39"/>
      <c r="BR77" s="63"/>
      <c r="BS77" s="42"/>
      <c r="BT77" s="42">
        <v>867.7</v>
      </c>
      <c r="BU77" s="39">
        <v>867.7</v>
      </c>
      <c r="BV77" s="39">
        <v>4496.5</v>
      </c>
    </row>
    <row r="78" spans="1:74">
      <c r="A78" s="16">
        <v>70</v>
      </c>
      <c r="B78" s="32" t="s">
        <v>110</v>
      </c>
      <c r="C78" s="32" t="s">
        <v>79</v>
      </c>
      <c r="D78" s="33" t="s">
        <v>69</v>
      </c>
      <c r="E78" s="59" t="s">
        <v>68</v>
      </c>
      <c r="F78" s="39">
        <v>2011</v>
      </c>
      <c r="G78" s="26">
        <v>10</v>
      </c>
      <c r="H78" s="26">
        <v>1</v>
      </c>
      <c r="I78" s="60">
        <v>35</v>
      </c>
      <c r="J78" s="60">
        <v>64</v>
      </c>
      <c r="K78" s="60">
        <v>35</v>
      </c>
      <c r="L78" s="70">
        <f>'[1]Фабричная 14А'!H42+'[1]Фабричная 14А'!I42</f>
        <v>40</v>
      </c>
      <c r="M78" s="39">
        <f>'[1]Фабричная 14А'!E45</f>
        <v>2776.8</v>
      </c>
      <c r="N78" s="39">
        <f>'[1]Фабричная 14А'!E46</f>
        <v>0</v>
      </c>
      <c r="O78" s="23">
        <f t="shared" si="27"/>
        <v>2776.8</v>
      </c>
      <c r="P78" s="62"/>
      <c r="Q78" s="62"/>
      <c r="R78" s="130">
        <f>'[1]Фабричная 14А'!F45</f>
        <v>1441.6999999999994</v>
      </c>
      <c r="S78" s="130">
        <f>'[1]Фабричная 14А'!F46</f>
        <v>0</v>
      </c>
      <c r="T78" s="120">
        <f t="shared" si="25"/>
        <v>1441.6999999999994</v>
      </c>
      <c r="U78" s="39"/>
      <c r="V78" s="39"/>
      <c r="W78" s="37">
        <f>M78</f>
        <v>2776.8</v>
      </c>
      <c r="X78" s="35">
        <f t="shared" si="22"/>
        <v>1441.6999999999994</v>
      </c>
      <c r="Y78" s="35">
        <f t="shared" si="19"/>
        <v>2776.8</v>
      </c>
      <c r="Z78" s="35">
        <f t="shared" si="19"/>
        <v>1441.6999999999994</v>
      </c>
      <c r="AA78" s="62"/>
      <c r="AB78" s="62"/>
      <c r="AC78" s="35">
        <f t="shared" si="24"/>
        <v>2776.8</v>
      </c>
      <c r="AD78" s="26">
        <f t="shared" si="24"/>
        <v>1441.6999999999994</v>
      </c>
      <c r="AE78" s="39"/>
      <c r="AF78" s="39"/>
      <c r="AG78" s="39"/>
      <c r="AH78" s="39"/>
      <c r="AI78" s="39"/>
      <c r="AJ78" s="39"/>
      <c r="AK78" s="26">
        <v>2776.8</v>
      </c>
      <c r="AL78" s="26">
        <v>1441.7</v>
      </c>
      <c r="AM78" s="39"/>
      <c r="AN78" s="39"/>
      <c r="AO78" s="39">
        <v>2776.8</v>
      </c>
      <c r="AP78" s="39">
        <v>1441.7</v>
      </c>
      <c r="AQ78" s="38"/>
      <c r="AR78" s="38"/>
      <c r="AS78" s="39"/>
      <c r="AT78" s="39"/>
      <c r="AU78" s="39">
        <f>AO78</f>
        <v>2776.8</v>
      </c>
      <c r="AV78" s="39">
        <f>AP78</f>
        <v>1441.7</v>
      </c>
      <c r="AW78" s="39"/>
      <c r="AX78" s="39"/>
      <c r="AY78" s="39"/>
      <c r="AZ78" s="39"/>
      <c r="BA78" s="39"/>
      <c r="BB78" s="39">
        <v>631.5</v>
      </c>
      <c r="BC78" s="39"/>
      <c r="BD78" s="39">
        <v>74.3</v>
      </c>
      <c r="BE78" s="39"/>
      <c r="BF78" s="39"/>
      <c r="BG78" s="39">
        <v>294.5</v>
      </c>
      <c r="BH78" s="39"/>
      <c r="BI78" s="39"/>
      <c r="BJ78" s="39"/>
      <c r="BK78" s="26"/>
      <c r="BL78" s="39"/>
      <c r="BM78" s="39"/>
      <c r="BN78" s="39"/>
      <c r="BO78" s="39"/>
      <c r="BP78" s="40">
        <f t="shared" si="23"/>
        <v>404.59320000000002</v>
      </c>
      <c r="BQ78" s="39"/>
      <c r="BR78" s="63"/>
      <c r="BS78" s="42">
        <f>BP78</f>
        <v>404.59320000000002</v>
      </c>
      <c r="BT78" s="42">
        <v>336.6</v>
      </c>
      <c r="BU78" s="39">
        <v>0</v>
      </c>
      <c r="BV78" s="39">
        <v>2209.35</v>
      </c>
    </row>
    <row r="79" spans="1:74">
      <c r="A79" s="16">
        <v>71</v>
      </c>
      <c r="B79" s="32" t="s">
        <v>111</v>
      </c>
      <c r="C79" s="32">
        <v>43</v>
      </c>
      <c r="D79" s="33" t="s">
        <v>67</v>
      </c>
      <c r="E79" s="59" t="s">
        <v>68</v>
      </c>
      <c r="F79" s="39">
        <v>1993</v>
      </c>
      <c r="G79" s="26">
        <v>9</v>
      </c>
      <c r="H79" s="26">
        <v>3</v>
      </c>
      <c r="I79" s="60">
        <v>104</v>
      </c>
      <c r="J79" s="60">
        <f>'[1]Емельянова 43'!I110</f>
        <v>263</v>
      </c>
      <c r="K79" s="60">
        <v>104</v>
      </c>
      <c r="L79" s="70">
        <f>'[1]Емельянова 43'!G110+'[1]Емельянова 43'!H110</f>
        <v>135</v>
      </c>
      <c r="M79" s="39">
        <f>'[1]Емельянова 43'!E113</f>
        <v>6255.4999999999991</v>
      </c>
      <c r="N79" s="39">
        <v>0</v>
      </c>
      <c r="O79" s="23">
        <f t="shared" si="27"/>
        <v>6255.4999999999991</v>
      </c>
      <c r="P79" s="62"/>
      <c r="Q79" s="62"/>
      <c r="R79" s="130">
        <f>'[1]Емельянова 43'!F113</f>
        <v>3672.1000000000026</v>
      </c>
      <c r="S79" s="130">
        <v>0</v>
      </c>
      <c r="T79" s="120">
        <f t="shared" si="25"/>
        <v>3672.1000000000026</v>
      </c>
      <c r="U79" s="39"/>
      <c r="V79" s="39"/>
      <c r="W79" s="37">
        <f>O79</f>
        <v>6255.4999999999991</v>
      </c>
      <c r="X79" s="35">
        <f>T79</f>
        <v>3672.1000000000026</v>
      </c>
      <c r="Y79" s="35">
        <f>W79</f>
        <v>6255.4999999999991</v>
      </c>
      <c r="Z79" s="35">
        <f t="shared" si="19"/>
        <v>3672.1000000000026</v>
      </c>
      <c r="AA79" s="62"/>
      <c r="AB79" s="62"/>
      <c r="AC79" s="35">
        <f t="shared" si="24"/>
        <v>6255.4999999999991</v>
      </c>
      <c r="AD79" s="26">
        <f t="shared" si="24"/>
        <v>3672.1000000000026</v>
      </c>
      <c r="AE79" s="39"/>
      <c r="AF79" s="39"/>
      <c r="AG79" s="39"/>
      <c r="AH79" s="39"/>
      <c r="AI79" s="39"/>
      <c r="AJ79" s="39"/>
      <c r="AK79" s="26">
        <f>AC79</f>
        <v>6255.4999999999991</v>
      </c>
      <c r="AL79" s="26">
        <f>AD79</f>
        <v>3672.1000000000026</v>
      </c>
      <c r="AM79" s="39"/>
      <c r="AN79" s="39"/>
      <c r="AO79" s="39"/>
      <c r="AP79" s="39"/>
      <c r="AQ79" s="38">
        <f>AK79</f>
        <v>6255.4999999999991</v>
      </c>
      <c r="AR79" s="38">
        <f>AL79</f>
        <v>3672.1000000000026</v>
      </c>
      <c r="AS79" s="39"/>
      <c r="AT79" s="39"/>
      <c r="AU79" s="39">
        <f>AK79</f>
        <v>6255.4999999999991</v>
      </c>
      <c r="AV79" s="39">
        <f>AL79</f>
        <v>3672.1000000000026</v>
      </c>
      <c r="AW79" s="39"/>
      <c r="AX79" s="39"/>
      <c r="AY79" s="39"/>
      <c r="AZ79" s="39"/>
      <c r="BA79" s="39"/>
      <c r="BB79" s="39">
        <v>93.5</v>
      </c>
      <c r="BC79" s="39"/>
      <c r="BD79" s="39"/>
      <c r="BE79" s="39"/>
      <c r="BF79" s="39"/>
      <c r="BG79" s="39">
        <v>1024.0999999999999</v>
      </c>
      <c r="BH79" s="39"/>
      <c r="BI79" s="39"/>
      <c r="BJ79" s="39"/>
      <c r="BK79" s="26"/>
      <c r="BL79" s="39"/>
      <c r="BM79" s="39"/>
      <c r="BN79" s="39"/>
      <c r="BO79" s="39"/>
      <c r="BP79" s="40">
        <f t="shared" si="23"/>
        <v>955.83040000000005</v>
      </c>
      <c r="BQ79" s="39"/>
      <c r="BR79" s="63"/>
      <c r="BS79" s="42">
        <f>BP79</f>
        <v>955.83040000000005</v>
      </c>
      <c r="BT79" s="42">
        <v>795.2</v>
      </c>
      <c r="BU79" s="39">
        <v>795.2</v>
      </c>
      <c r="BV79" s="39">
        <v>4206.6000000000004</v>
      </c>
    </row>
    <row r="80" spans="1:74">
      <c r="A80" s="16">
        <v>72</v>
      </c>
      <c r="B80" s="32" t="s">
        <v>112</v>
      </c>
      <c r="C80" s="32">
        <v>120</v>
      </c>
      <c r="D80" s="33" t="s">
        <v>73</v>
      </c>
      <c r="E80" s="59" t="s">
        <v>68</v>
      </c>
      <c r="F80" s="26">
        <v>1959</v>
      </c>
      <c r="G80" s="26">
        <v>4</v>
      </c>
      <c r="H80" s="26">
        <v>2</v>
      </c>
      <c r="I80" s="34">
        <v>32</v>
      </c>
      <c r="J80" s="34">
        <v>56</v>
      </c>
      <c r="K80" s="34">
        <v>32</v>
      </c>
      <c r="L80" s="70">
        <f>[1]Физк.120!H37+[1]Физк.120!I37</f>
        <v>62</v>
      </c>
      <c r="M80" s="26">
        <f>[1]Физк.120!E40</f>
        <v>1176.0999999999999</v>
      </c>
      <c r="N80" s="26">
        <f>[1]Физк.120!E41</f>
        <v>83.9</v>
      </c>
      <c r="O80" s="23">
        <f t="shared" si="27"/>
        <v>1260</v>
      </c>
      <c r="P80" s="35"/>
      <c r="Q80" s="35"/>
      <c r="R80" s="36">
        <f>[1]Физк.120!F40</f>
        <v>754.9</v>
      </c>
      <c r="S80" s="36">
        <f>[1]Физк.120!F41</f>
        <v>54.3</v>
      </c>
      <c r="T80" s="26">
        <f t="shared" si="25"/>
        <v>809.19999999999993</v>
      </c>
      <c r="U80" s="26"/>
      <c r="V80" s="26"/>
      <c r="W80" s="37">
        <f t="shared" si="21"/>
        <v>1260</v>
      </c>
      <c r="X80" s="35">
        <f t="shared" si="22"/>
        <v>809.19999999999993</v>
      </c>
      <c r="Y80" s="35">
        <f t="shared" ref="Y80:Z86" si="28">W80</f>
        <v>1260</v>
      </c>
      <c r="Z80" s="35">
        <f t="shared" si="28"/>
        <v>809.19999999999993</v>
      </c>
      <c r="AA80" s="35"/>
      <c r="AB80" s="35"/>
      <c r="AC80" s="35">
        <f t="shared" si="24"/>
        <v>1260</v>
      </c>
      <c r="AD80" s="26">
        <f t="shared" si="24"/>
        <v>809.19999999999993</v>
      </c>
      <c r="AE80" s="26"/>
      <c r="AF80" s="26"/>
      <c r="AG80" s="26"/>
      <c r="AH80" s="26"/>
      <c r="AI80" s="26"/>
      <c r="AJ80" s="26"/>
      <c r="AK80" s="26">
        <f t="shared" ref="AK80:AL86" si="29">Y80</f>
        <v>1260</v>
      </c>
      <c r="AL80" s="26">
        <f t="shared" si="29"/>
        <v>809.19999999999993</v>
      </c>
      <c r="AM80" s="26"/>
      <c r="AN80" s="26"/>
      <c r="AO80" s="26"/>
      <c r="AP80" s="26"/>
      <c r="AQ80" s="38">
        <f t="shared" si="26"/>
        <v>1260</v>
      </c>
      <c r="AR80" s="38">
        <f t="shared" si="26"/>
        <v>809.19999999999993</v>
      </c>
      <c r="AS80" s="26">
        <v>291.7</v>
      </c>
      <c r="AT80" s="26">
        <v>192.6</v>
      </c>
      <c r="AU80" s="26"/>
      <c r="AV80" s="26"/>
      <c r="AW80" s="26"/>
      <c r="AX80" s="26"/>
      <c r="AY80" s="26">
        <v>7</v>
      </c>
      <c r="AZ80" s="26">
        <v>5140000</v>
      </c>
      <c r="BA80" s="26"/>
      <c r="BB80" s="26"/>
      <c r="BC80" s="26"/>
      <c r="BD80" s="26"/>
      <c r="BE80" s="26"/>
      <c r="BF80" s="26"/>
      <c r="BG80" s="26">
        <v>113</v>
      </c>
      <c r="BH80" s="26"/>
      <c r="BI80" s="26"/>
      <c r="BJ80" s="26"/>
      <c r="BK80" s="39"/>
      <c r="BL80" s="26"/>
      <c r="BM80" s="26"/>
      <c r="BN80" s="26"/>
      <c r="BO80" s="26"/>
      <c r="BP80" s="40">
        <f t="shared" si="23"/>
        <v>380.91379999999998</v>
      </c>
      <c r="BQ80" s="26"/>
      <c r="BR80" s="41"/>
      <c r="BS80" s="42"/>
      <c r="BT80" s="42">
        <v>316.89999999999998</v>
      </c>
      <c r="BU80" s="26">
        <v>316.89999999999998</v>
      </c>
      <c r="BV80" s="26">
        <v>1052.1500000000001</v>
      </c>
    </row>
    <row r="81" spans="1:74">
      <c r="A81" s="16">
        <v>73</v>
      </c>
      <c r="B81" s="32" t="s">
        <v>112</v>
      </c>
      <c r="C81" s="32">
        <v>122</v>
      </c>
      <c r="D81" s="33" t="s">
        <v>73</v>
      </c>
      <c r="E81" s="59" t="s">
        <v>68</v>
      </c>
      <c r="F81" s="39">
        <v>1958</v>
      </c>
      <c r="G81" s="26">
        <v>4</v>
      </c>
      <c r="H81" s="26">
        <v>2</v>
      </c>
      <c r="I81" s="60">
        <v>32</v>
      </c>
      <c r="J81" s="60">
        <v>72</v>
      </c>
      <c r="K81" s="60">
        <v>33</v>
      </c>
      <c r="L81" s="70">
        <f>[1]Физк.122!H39+[1]Физк.122!I39</f>
        <v>58</v>
      </c>
      <c r="M81" s="39">
        <f>[1]Физк.122!E42</f>
        <v>1609.1999999999998</v>
      </c>
      <c r="N81" s="39">
        <f>[1]Физк.122!E43</f>
        <v>142.6</v>
      </c>
      <c r="O81" s="23">
        <f t="shared" si="27"/>
        <v>1751.7999999999997</v>
      </c>
      <c r="P81" s="62"/>
      <c r="Q81" s="62"/>
      <c r="R81" s="130">
        <f>[1]Физк.122!F42</f>
        <v>975.19999999999993</v>
      </c>
      <c r="S81" s="130">
        <f>[1]Физк.122!F43</f>
        <v>89</v>
      </c>
      <c r="T81" s="26">
        <f t="shared" si="25"/>
        <v>1064.1999999999998</v>
      </c>
      <c r="U81" s="39"/>
      <c r="V81" s="39"/>
      <c r="W81" s="37">
        <f t="shared" si="21"/>
        <v>1751.7999999999997</v>
      </c>
      <c r="X81" s="35">
        <f t="shared" si="22"/>
        <v>1064.1999999999998</v>
      </c>
      <c r="Y81" s="35">
        <f t="shared" si="28"/>
        <v>1751.7999999999997</v>
      </c>
      <c r="Z81" s="35">
        <f t="shared" si="28"/>
        <v>1064.1999999999998</v>
      </c>
      <c r="AA81" s="62"/>
      <c r="AB81" s="62"/>
      <c r="AC81" s="35">
        <f t="shared" si="24"/>
        <v>1751.7999999999997</v>
      </c>
      <c r="AD81" s="26">
        <f t="shared" si="24"/>
        <v>1064.1999999999998</v>
      </c>
      <c r="AE81" s="39"/>
      <c r="AF81" s="39"/>
      <c r="AG81" s="39"/>
      <c r="AH81" s="39"/>
      <c r="AI81" s="39"/>
      <c r="AJ81" s="39"/>
      <c r="AK81" s="26">
        <f t="shared" si="29"/>
        <v>1751.7999999999997</v>
      </c>
      <c r="AL81" s="26">
        <f t="shared" si="29"/>
        <v>1064.1999999999998</v>
      </c>
      <c r="AM81" s="39"/>
      <c r="AN81" s="39"/>
      <c r="AO81" s="39"/>
      <c r="AP81" s="39"/>
      <c r="AQ81" s="38">
        <f t="shared" si="26"/>
        <v>1751.7999999999997</v>
      </c>
      <c r="AR81" s="38">
        <f t="shared" si="26"/>
        <v>1064.1999999999998</v>
      </c>
      <c r="AS81" s="39">
        <v>960.3</v>
      </c>
      <c r="AT81" s="39">
        <v>583.79999999999995</v>
      </c>
      <c r="AU81" s="39"/>
      <c r="AV81" s="39"/>
      <c r="AW81" s="39"/>
      <c r="AX81" s="39"/>
      <c r="AY81" s="39">
        <v>18</v>
      </c>
      <c r="AZ81" s="39">
        <v>7349000</v>
      </c>
      <c r="BA81" s="39"/>
      <c r="BB81" s="39"/>
      <c r="BC81" s="39"/>
      <c r="BD81" s="39">
        <v>0</v>
      </c>
      <c r="BE81" s="39"/>
      <c r="BF81" s="39"/>
      <c r="BG81" s="39">
        <v>123.4</v>
      </c>
      <c r="BH81" s="39"/>
      <c r="BI81" s="39"/>
      <c r="BJ81" s="39"/>
      <c r="BK81" s="26"/>
      <c r="BL81" s="39"/>
      <c r="BM81" s="39"/>
      <c r="BN81" s="39"/>
      <c r="BO81" s="39"/>
      <c r="BP81" s="40">
        <f t="shared" si="23"/>
        <v>514.81659999999999</v>
      </c>
      <c r="BQ81" s="39"/>
      <c r="BR81" s="63"/>
      <c r="BS81" s="42"/>
      <c r="BT81" s="42">
        <v>428.3</v>
      </c>
      <c r="BU81" s="39">
        <v>428.3</v>
      </c>
      <c r="BV81" s="39">
        <v>482.58</v>
      </c>
    </row>
    <row r="82" spans="1:74">
      <c r="A82" s="16">
        <v>74</v>
      </c>
      <c r="B82" s="32" t="s">
        <v>112</v>
      </c>
      <c r="C82" s="32">
        <v>124</v>
      </c>
      <c r="D82" s="33" t="s">
        <v>73</v>
      </c>
      <c r="E82" s="59" t="s">
        <v>68</v>
      </c>
      <c r="F82" s="26">
        <v>1958</v>
      </c>
      <c r="G82" s="26">
        <v>4</v>
      </c>
      <c r="H82" s="26">
        <v>2</v>
      </c>
      <c r="I82" s="34">
        <v>32</v>
      </c>
      <c r="J82" s="34">
        <v>72</v>
      </c>
      <c r="K82" s="34">
        <v>32</v>
      </c>
      <c r="L82" s="70">
        <f>[1]Физк.124!H37+[1]Физк.124!I37</f>
        <v>60</v>
      </c>
      <c r="M82" s="26">
        <f>[1]Физк.124!E40</f>
        <v>1573.1999999999994</v>
      </c>
      <c r="N82" s="26">
        <f>[1]Физк.124!E41</f>
        <v>149.69999999999999</v>
      </c>
      <c r="O82" s="23">
        <v>1722.5</v>
      </c>
      <c r="P82" s="35"/>
      <c r="Q82" s="35"/>
      <c r="R82" s="36">
        <f>[1]Физк.124!F40</f>
        <v>955.4</v>
      </c>
      <c r="S82" s="36">
        <f>[1]Физк.124!F41</f>
        <v>89.3</v>
      </c>
      <c r="T82" s="26">
        <f t="shared" si="25"/>
        <v>1044.7</v>
      </c>
      <c r="U82" s="26"/>
      <c r="V82" s="26"/>
      <c r="W82" s="37">
        <f t="shared" si="21"/>
        <v>1722.5</v>
      </c>
      <c r="X82" s="35">
        <f t="shared" si="22"/>
        <v>1044.7</v>
      </c>
      <c r="Y82" s="35">
        <f t="shared" si="28"/>
        <v>1722.5</v>
      </c>
      <c r="Z82" s="35">
        <f t="shared" si="28"/>
        <v>1044.7</v>
      </c>
      <c r="AA82" s="35"/>
      <c r="AB82" s="35"/>
      <c r="AC82" s="35">
        <f t="shared" si="24"/>
        <v>1722.5</v>
      </c>
      <c r="AD82" s="26">
        <f t="shared" si="24"/>
        <v>1044.7</v>
      </c>
      <c r="AE82" s="26"/>
      <c r="AF82" s="26"/>
      <c r="AG82" s="26"/>
      <c r="AH82" s="26"/>
      <c r="AI82" s="26"/>
      <c r="AJ82" s="26"/>
      <c r="AK82" s="26">
        <f t="shared" si="29"/>
        <v>1722.5</v>
      </c>
      <c r="AL82" s="26">
        <f t="shared" si="29"/>
        <v>1044.7</v>
      </c>
      <c r="AM82" s="26"/>
      <c r="AN82" s="26"/>
      <c r="AO82" s="26"/>
      <c r="AP82" s="26"/>
      <c r="AQ82" s="38">
        <f t="shared" si="26"/>
        <v>1722.5</v>
      </c>
      <c r="AR82" s="38">
        <f t="shared" si="26"/>
        <v>1044.7</v>
      </c>
      <c r="AS82" s="26">
        <v>440.2</v>
      </c>
      <c r="AT82" s="26">
        <v>276.8</v>
      </c>
      <c r="AU82" s="26"/>
      <c r="AV82" s="26"/>
      <c r="AW82" s="26"/>
      <c r="AX82" s="26"/>
      <c r="AY82" s="26">
        <v>9</v>
      </c>
      <c r="AZ82" s="26">
        <v>7269000</v>
      </c>
      <c r="BA82" s="26"/>
      <c r="BB82" s="26"/>
      <c r="BC82" s="26"/>
      <c r="BD82" s="26"/>
      <c r="BE82" s="26"/>
      <c r="BF82" s="26"/>
      <c r="BG82" s="26">
        <v>198.6</v>
      </c>
      <c r="BH82" s="26"/>
      <c r="BI82" s="26"/>
      <c r="BJ82" s="26"/>
      <c r="BK82" s="26"/>
      <c r="BL82" s="26"/>
      <c r="BM82" s="26"/>
      <c r="BN82" s="26"/>
      <c r="BO82" s="26"/>
      <c r="BP82" s="40">
        <f t="shared" si="23"/>
        <v>563.37739999999997</v>
      </c>
      <c r="BQ82" s="26"/>
      <c r="BR82" s="41"/>
      <c r="BS82" s="42"/>
      <c r="BT82" s="42">
        <v>468.7</v>
      </c>
      <c r="BU82" s="26">
        <v>468.7</v>
      </c>
      <c r="BV82" s="26">
        <v>797.75</v>
      </c>
    </row>
    <row r="83" spans="1:74">
      <c r="A83" s="16">
        <v>75</v>
      </c>
      <c r="B83" s="32" t="s">
        <v>112</v>
      </c>
      <c r="C83" s="32">
        <v>126</v>
      </c>
      <c r="D83" s="33" t="s">
        <v>73</v>
      </c>
      <c r="E83" s="59" t="s">
        <v>68</v>
      </c>
      <c r="F83" s="26">
        <v>1957</v>
      </c>
      <c r="G83" s="26">
        <v>3</v>
      </c>
      <c r="H83" s="26">
        <v>2</v>
      </c>
      <c r="I83" s="34">
        <v>23</v>
      </c>
      <c r="J83" s="34">
        <v>53</v>
      </c>
      <c r="K83" s="34">
        <v>23</v>
      </c>
      <c r="L83" s="70">
        <f>[1]Физк.126!H29+[1]Физк.126!I29</f>
        <v>55</v>
      </c>
      <c r="M83" s="26">
        <f>[1]Физк.126!E32</f>
        <v>1100.6999999999998</v>
      </c>
      <c r="N83" s="26">
        <f>[1]Физк.126!E33</f>
        <v>142.9</v>
      </c>
      <c r="O83" s="35">
        <f t="shared" si="27"/>
        <v>1243.5999999999999</v>
      </c>
      <c r="P83" s="35"/>
      <c r="Q83" s="35"/>
      <c r="R83" s="36">
        <f>[1]Физк.126!F32</f>
        <v>667.59999999999991</v>
      </c>
      <c r="S83" s="36">
        <f>[1]Физк.126!F33</f>
        <v>90</v>
      </c>
      <c r="T83" s="26">
        <f t="shared" si="25"/>
        <v>757.59999999999991</v>
      </c>
      <c r="U83" s="26"/>
      <c r="V83" s="26"/>
      <c r="W83" s="37">
        <f t="shared" si="21"/>
        <v>1243.5999999999999</v>
      </c>
      <c r="X83" s="35">
        <f t="shared" si="22"/>
        <v>757.59999999999991</v>
      </c>
      <c r="Y83" s="35">
        <f t="shared" si="28"/>
        <v>1243.5999999999999</v>
      </c>
      <c r="Z83" s="35">
        <f t="shared" si="28"/>
        <v>757.59999999999991</v>
      </c>
      <c r="AA83" s="35"/>
      <c r="AB83" s="35"/>
      <c r="AC83" s="35">
        <f t="shared" si="24"/>
        <v>1243.5999999999999</v>
      </c>
      <c r="AD83" s="26">
        <f t="shared" si="24"/>
        <v>757.59999999999991</v>
      </c>
      <c r="AE83" s="26"/>
      <c r="AF83" s="26"/>
      <c r="AG83" s="26"/>
      <c r="AH83" s="26"/>
      <c r="AI83" s="26"/>
      <c r="AJ83" s="26"/>
      <c r="AK83" s="26">
        <f t="shared" si="29"/>
        <v>1243.5999999999999</v>
      </c>
      <c r="AL83" s="26">
        <f t="shared" si="29"/>
        <v>757.59999999999991</v>
      </c>
      <c r="AM83" s="26"/>
      <c r="AN83" s="26"/>
      <c r="AO83" s="26"/>
      <c r="AP83" s="26"/>
      <c r="AQ83" s="38">
        <f t="shared" si="26"/>
        <v>1243.5999999999999</v>
      </c>
      <c r="AR83" s="38">
        <f t="shared" si="26"/>
        <v>757.59999999999991</v>
      </c>
      <c r="AS83" s="26">
        <v>514.20000000000005</v>
      </c>
      <c r="AT83" s="26">
        <v>315.60000000000002</v>
      </c>
      <c r="AU83" s="26"/>
      <c r="AV83" s="26"/>
      <c r="AW83" s="26"/>
      <c r="AX83" s="26"/>
      <c r="AY83" s="26">
        <v>10</v>
      </c>
      <c r="AZ83" s="26">
        <v>5521000</v>
      </c>
      <c r="BA83" s="26"/>
      <c r="BB83" s="26">
        <v>66.3</v>
      </c>
      <c r="BC83" s="26"/>
      <c r="BD83" s="26"/>
      <c r="BE83" s="26"/>
      <c r="BF83" s="26"/>
      <c r="BG83" s="26">
        <v>132</v>
      </c>
      <c r="BH83" s="26"/>
      <c r="BI83" s="26"/>
      <c r="BJ83" s="26"/>
      <c r="BK83" s="26"/>
      <c r="BL83" s="26"/>
      <c r="BM83" s="26"/>
      <c r="BN83" s="26"/>
      <c r="BO83" s="26"/>
      <c r="BP83" s="40">
        <f t="shared" si="23"/>
        <v>544.9867999999999</v>
      </c>
      <c r="BQ83" s="26"/>
      <c r="BR83" s="41"/>
      <c r="BS83" s="42"/>
      <c r="BT83" s="42">
        <v>453.4</v>
      </c>
      <c r="BU83" s="26">
        <v>453.4</v>
      </c>
      <c r="BV83" s="26">
        <v>889.12</v>
      </c>
    </row>
    <row r="84" spans="1:74">
      <c r="A84" s="16">
        <v>76</v>
      </c>
      <c r="B84" s="32" t="s">
        <v>112</v>
      </c>
      <c r="C84" s="32">
        <v>128</v>
      </c>
      <c r="D84" s="33" t="s">
        <v>73</v>
      </c>
      <c r="E84" s="59" t="s">
        <v>68</v>
      </c>
      <c r="F84" s="26">
        <v>1958</v>
      </c>
      <c r="G84" s="26">
        <v>4</v>
      </c>
      <c r="H84" s="26">
        <v>2</v>
      </c>
      <c r="I84" s="34">
        <v>24</v>
      </c>
      <c r="J84" s="34">
        <v>56</v>
      </c>
      <c r="K84" s="34">
        <v>24</v>
      </c>
      <c r="L84" s="70">
        <f>[1]Физк.128!H29+[1]Физк.128!I29</f>
        <v>51</v>
      </c>
      <c r="M84" s="26">
        <f>[1]Физк.128!E32</f>
        <v>1329.9000000000003</v>
      </c>
      <c r="N84" s="26">
        <f>[1]Физк.128!E33</f>
        <v>0</v>
      </c>
      <c r="O84" s="35">
        <f t="shared" si="27"/>
        <v>1329.9000000000003</v>
      </c>
      <c r="P84" s="35"/>
      <c r="Q84" s="35"/>
      <c r="R84" s="36">
        <f>[1]Физк.128!F32</f>
        <v>856.8</v>
      </c>
      <c r="S84" s="36">
        <f>[1]Физк.128!F33</f>
        <v>0</v>
      </c>
      <c r="T84" s="26">
        <f t="shared" si="25"/>
        <v>856.8</v>
      </c>
      <c r="U84" s="26"/>
      <c r="V84" s="26"/>
      <c r="W84" s="37">
        <f t="shared" si="21"/>
        <v>1329.9000000000003</v>
      </c>
      <c r="X84" s="35">
        <f t="shared" si="22"/>
        <v>856.8</v>
      </c>
      <c r="Y84" s="35">
        <f t="shared" si="28"/>
        <v>1329.9000000000003</v>
      </c>
      <c r="Z84" s="35">
        <f t="shared" si="28"/>
        <v>856.8</v>
      </c>
      <c r="AA84" s="35"/>
      <c r="AB84" s="35"/>
      <c r="AC84" s="35">
        <f t="shared" si="24"/>
        <v>1329.9000000000003</v>
      </c>
      <c r="AD84" s="26">
        <f t="shared" si="24"/>
        <v>856.8</v>
      </c>
      <c r="AE84" s="26"/>
      <c r="AF84" s="26"/>
      <c r="AG84" s="26"/>
      <c r="AH84" s="26"/>
      <c r="AI84" s="26"/>
      <c r="AJ84" s="26"/>
      <c r="AK84" s="26">
        <f t="shared" si="29"/>
        <v>1329.9000000000003</v>
      </c>
      <c r="AL84" s="26">
        <f t="shared" si="29"/>
        <v>856.8</v>
      </c>
      <c r="AM84" s="26"/>
      <c r="AN84" s="26"/>
      <c r="AO84" s="26"/>
      <c r="AP84" s="26"/>
      <c r="AQ84" s="38">
        <f t="shared" si="26"/>
        <v>1329.9000000000003</v>
      </c>
      <c r="AR84" s="38">
        <f t="shared" si="26"/>
        <v>856.8</v>
      </c>
      <c r="AS84" s="26">
        <v>545.9</v>
      </c>
      <c r="AT84" s="26">
        <v>348.9</v>
      </c>
      <c r="AU84" s="26"/>
      <c r="AV84" s="26"/>
      <c r="AW84" s="26"/>
      <c r="AX84" s="26"/>
      <c r="AY84" s="26">
        <v>10</v>
      </c>
      <c r="AZ84" s="26">
        <v>5614000</v>
      </c>
      <c r="BA84" s="26"/>
      <c r="BB84" s="26"/>
      <c r="BC84" s="26"/>
      <c r="BD84" s="26"/>
      <c r="BE84" s="26"/>
      <c r="BF84" s="26"/>
      <c r="BG84" s="26">
        <v>140.6</v>
      </c>
      <c r="BH84" s="26"/>
      <c r="BI84" s="26"/>
      <c r="BJ84" s="26"/>
      <c r="BK84" s="26"/>
      <c r="BL84" s="26"/>
      <c r="BM84" s="26"/>
      <c r="BN84" s="26"/>
      <c r="BO84" s="26"/>
      <c r="BP84" s="40">
        <f t="shared" si="23"/>
        <v>254.82399999999998</v>
      </c>
      <c r="BQ84" s="26"/>
      <c r="BR84" s="41"/>
      <c r="BS84" s="42"/>
      <c r="BT84" s="42">
        <v>212</v>
      </c>
      <c r="BU84" s="26">
        <v>212</v>
      </c>
      <c r="BV84" s="26">
        <v>1623.8</v>
      </c>
    </row>
    <row r="85" spans="1:74">
      <c r="A85" s="16">
        <v>77</v>
      </c>
      <c r="B85" s="32" t="s">
        <v>112</v>
      </c>
      <c r="C85" s="32">
        <v>130</v>
      </c>
      <c r="D85" s="33" t="s">
        <v>73</v>
      </c>
      <c r="E85" s="59" t="s">
        <v>68</v>
      </c>
      <c r="F85" s="26">
        <v>1958</v>
      </c>
      <c r="G85" s="26">
        <v>4</v>
      </c>
      <c r="H85" s="26">
        <v>2</v>
      </c>
      <c r="I85" s="34">
        <v>24</v>
      </c>
      <c r="J85" s="34">
        <v>56</v>
      </c>
      <c r="K85" s="34">
        <v>24</v>
      </c>
      <c r="L85" s="70">
        <f>[1]Физк.130!H29+[1]Физк.130!I29</f>
        <v>55</v>
      </c>
      <c r="M85" s="26">
        <f>[1]Физк.130!E32</f>
        <v>1181.3999999999999</v>
      </c>
      <c r="N85" s="26">
        <f>[1]Физк.130!E33</f>
        <v>153.19999999999999</v>
      </c>
      <c r="O85" s="35">
        <f t="shared" si="27"/>
        <v>1334.6</v>
      </c>
      <c r="P85" s="35"/>
      <c r="Q85" s="35"/>
      <c r="R85" s="36">
        <f>[1]Физк.130!F32</f>
        <v>753.9</v>
      </c>
      <c r="S85" s="36">
        <f>[1]Физк.130!F33</f>
        <v>106.6</v>
      </c>
      <c r="T85" s="26">
        <f t="shared" si="25"/>
        <v>860.5</v>
      </c>
      <c r="U85" s="26"/>
      <c r="V85" s="26"/>
      <c r="W85" s="37">
        <f t="shared" si="21"/>
        <v>1334.6</v>
      </c>
      <c r="X85" s="35">
        <f t="shared" si="22"/>
        <v>860.5</v>
      </c>
      <c r="Y85" s="35">
        <f t="shared" si="28"/>
        <v>1334.6</v>
      </c>
      <c r="Z85" s="35">
        <f t="shared" si="28"/>
        <v>860.5</v>
      </c>
      <c r="AA85" s="35"/>
      <c r="AB85" s="35"/>
      <c r="AC85" s="35">
        <f t="shared" si="24"/>
        <v>1334.6</v>
      </c>
      <c r="AD85" s="26">
        <f t="shared" si="24"/>
        <v>860.5</v>
      </c>
      <c r="AE85" s="26"/>
      <c r="AF85" s="26"/>
      <c r="AG85" s="26"/>
      <c r="AH85" s="26"/>
      <c r="AI85" s="26"/>
      <c r="AJ85" s="26"/>
      <c r="AK85" s="26">
        <f t="shared" si="29"/>
        <v>1334.6</v>
      </c>
      <c r="AL85" s="26">
        <f t="shared" si="29"/>
        <v>860.5</v>
      </c>
      <c r="AM85" s="26"/>
      <c r="AN85" s="26"/>
      <c r="AO85" s="26"/>
      <c r="AP85" s="26"/>
      <c r="AQ85" s="38">
        <f t="shared" si="26"/>
        <v>1334.6</v>
      </c>
      <c r="AR85" s="38">
        <f t="shared" si="26"/>
        <v>860.5</v>
      </c>
      <c r="AS85" s="26">
        <v>602.20000000000005</v>
      </c>
      <c r="AT85" s="26">
        <v>396.3</v>
      </c>
      <c r="AU85" s="26"/>
      <c r="AV85" s="26"/>
      <c r="AW85" s="26"/>
      <c r="AX85" s="26"/>
      <c r="AY85" s="26">
        <v>10</v>
      </c>
      <c r="AZ85" s="26">
        <v>5635000</v>
      </c>
      <c r="BA85" s="26"/>
      <c r="BB85" s="26"/>
      <c r="BC85" s="26"/>
      <c r="BD85" s="26"/>
      <c r="BE85" s="26"/>
      <c r="BF85" s="26"/>
      <c r="BG85" s="26">
        <v>108.6</v>
      </c>
      <c r="BH85" s="26"/>
      <c r="BI85" s="26"/>
      <c r="BJ85" s="26"/>
      <c r="BK85" s="39"/>
      <c r="BL85" s="26"/>
      <c r="BM85" s="26"/>
      <c r="BN85" s="26"/>
      <c r="BO85" s="26"/>
      <c r="BP85" s="40">
        <f t="shared" si="23"/>
        <v>249.1746</v>
      </c>
      <c r="BQ85" s="26"/>
      <c r="BR85" s="41"/>
      <c r="BS85" s="42"/>
      <c r="BT85" s="42">
        <v>207.3</v>
      </c>
      <c r="BU85" s="26">
        <v>207.3</v>
      </c>
      <c r="BV85" s="26">
        <v>2250</v>
      </c>
    </row>
    <row r="86" spans="1:74">
      <c r="A86" s="131"/>
      <c r="B86" s="32" t="s">
        <v>113</v>
      </c>
      <c r="C86" s="32"/>
      <c r="D86" s="33"/>
      <c r="E86" s="26"/>
      <c r="F86" s="26"/>
      <c r="G86" s="26"/>
      <c r="H86" s="26">
        <f>SUM(H6:H85)</f>
        <v>280</v>
      </c>
      <c r="I86" s="34"/>
      <c r="J86" s="34"/>
      <c r="K86" s="34"/>
      <c r="L86" s="26"/>
      <c r="M86" s="202">
        <f>SUM(M6:M85)</f>
        <v>212925.24999999991</v>
      </c>
      <c r="N86" s="202">
        <f>SUM(N6:N85)</f>
        <v>13036.25</v>
      </c>
      <c r="O86" s="201">
        <f>SUM(O6:O85)</f>
        <v>226224.49999999991</v>
      </c>
      <c r="P86" s="35"/>
      <c r="Q86" s="35"/>
      <c r="R86" s="36"/>
      <c r="S86" s="36"/>
      <c r="T86" s="26"/>
      <c r="U86" s="26"/>
      <c r="V86" s="26"/>
      <c r="W86" s="35">
        <f t="shared" si="21"/>
        <v>226224.49999999991</v>
      </c>
      <c r="X86" s="35"/>
      <c r="Y86" s="35">
        <f t="shared" si="28"/>
        <v>226224.49999999991</v>
      </c>
      <c r="Z86" s="35"/>
      <c r="AA86" s="35"/>
      <c r="AB86" s="35"/>
      <c r="AC86" s="35">
        <f t="shared" si="24"/>
        <v>226224.49999999991</v>
      </c>
      <c r="AD86" s="26"/>
      <c r="AE86" s="26"/>
      <c r="AF86" s="26"/>
      <c r="AG86" s="26"/>
      <c r="AH86" s="26"/>
      <c r="AI86" s="26"/>
      <c r="AJ86" s="26"/>
      <c r="AK86" s="26">
        <f t="shared" si="29"/>
        <v>226224.49999999991</v>
      </c>
      <c r="AL86" s="26"/>
      <c r="AM86" s="26"/>
      <c r="AN86" s="26"/>
      <c r="AO86" s="26"/>
      <c r="AP86" s="26"/>
      <c r="AQ86" s="38">
        <f t="shared" si="26"/>
        <v>226224.49999999991</v>
      </c>
      <c r="AR86" s="38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39"/>
      <c r="BL86" s="26"/>
      <c r="BM86" s="26"/>
      <c r="BN86" s="26"/>
      <c r="BO86" s="26"/>
      <c r="BP86" s="40"/>
      <c r="BQ86" s="26"/>
      <c r="BR86" s="41"/>
      <c r="BS86" s="42"/>
      <c r="BT86" s="42"/>
      <c r="BU86" s="26"/>
      <c r="BV86" s="26"/>
    </row>
    <row r="87" spans="1:74">
      <c r="A87" s="132"/>
      <c r="B87" s="133"/>
      <c r="C87" s="133"/>
      <c r="D87" s="134"/>
      <c r="E87" s="135"/>
      <c r="F87" s="135"/>
      <c r="G87" s="135"/>
      <c r="H87" s="135"/>
      <c r="I87" s="136"/>
      <c r="J87" s="136"/>
      <c r="K87" s="136"/>
      <c r="L87" s="135"/>
      <c r="M87" s="135"/>
      <c r="N87" s="135"/>
      <c r="O87" s="137"/>
      <c r="P87" s="137"/>
      <c r="Q87" s="137"/>
      <c r="R87" s="138"/>
      <c r="S87" s="138"/>
      <c r="T87" s="135"/>
      <c r="U87" s="135"/>
      <c r="V87" s="135"/>
      <c r="W87" s="137"/>
      <c r="X87" s="137"/>
      <c r="Y87" s="137"/>
      <c r="Z87" s="137"/>
      <c r="AA87" s="137"/>
      <c r="AB87" s="137"/>
      <c r="AC87" s="137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9"/>
      <c r="AR87" s="139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40"/>
      <c r="BL87" s="135"/>
      <c r="BM87" s="135"/>
      <c r="BN87" s="135"/>
      <c r="BO87" s="135"/>
      <c r="BP87" s="141"/>
      <c r="BQ87" s="135"/>
      <c r="BR87" s="142"/>
      <c r="BS87" s="143"/>
      <c r="BT87" s="143"/>
      <c r="BU87" s="135"/>
      <c r="BV87" s="135"/>
    </row>
  </sheetData>
  <mergeCells count="56">
    <mergeCell ref="W1:AX1"/>
    <mergeCell ref="R2:V3"/>
    <mergeCell ref="W2:AX2"/>
    <mergeCell ref="AK3:AL3"/>
    <mergeCell ref="AM3:AN3"/>
    <mergeCell ref="A1:A4"/>
    <mergeCell ref="B1:B4"/>
    <mergeCell ref="C1:C4"/>
    <mergeCell ref="D1:D4"/>
    <mergeCell ref="E1:R1"/>
    <mergeCell ref="BV1:BV4"/>
    <mergeCell ref="E2:E4"/>
    <mergeCell ref="F2:F4"/>
    <mergeCell ref="G2:G4"/>
    <mergeCell ref="H2:H4"/>
    <mergeCell ref="I2:I4"/>
    <mergeCell ref="J2:J4"/>
    <mergeCell ref="K2:K4"/>
    <mergeCell ref="L2:L4"/>
    <mergeCell ref="M2:Q3"/>
    <mergeCell ref="AY1:AY4"/>
    <mergeCell ref="AZ1:AZ4"/>
    <mergeCell ref="BA1:BO1"/>
    <mergeCell ref="BP1:BS1"/>
    <mergeCell ref="BT1:BT4"/>
    <mergeCell ref="BU1:BU4"/>
    <mergeCell ref="AG3:AH3"/>
    <mergeCell ref="AI3:AJ3"/>
    <mergeCell ref="BE2:BE4"/>
    <mergeCell ref="BF2:BF4"/>
    <mergeCell ref="BG2:BK2"/>
    <mergeCell ref="BH3:BK3"/>
    <mergeCell ref="BA2:BA4"/>
    <mergeCell ref="BB2:BB4"/>
    <mergeCell ref="BC2:BC4"/>
    <mergeCell ref="BD2:BD4"/>
    <mergeCell ref="W3:X3"/>
    <mergeCell ref="Y3:Z3"/>
    <mergeCell ref="AA3:AB3"/>
    <mergeCell ref="AC3:AD3"/>
    <mergeCell ref="AE3:AF3"/>
    <mergeCell ref="BQ3:BQ4"/>
    <mergeCell ref="BR3:BR4"/>
    <mergeCell ref="BS3:BS4"/>
    <mergeCell ref="AO3:AP3"/>
    <mergeCell ref="AQ3:AR3"/>
    <mergeCell ref="AS3:AT3"/>
    <mergeCell ref="AU3:AV3"/>
    <mergeCell ref="AW3:AX3"/>
    <mergeCell ref="BG3:BG4"/>
    <mergeCell ref="BO2:BO4"/>
    <mergeCell ref="BP2:BP4"/>
    <mergeCell ref="BQ2:BS2"/>
    <mergeCell ref="BL2:BL4"/>
    <mergeCell ref="BM2:BM4"/>
    <mergeCell ref="BN2:BN4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2023-04-25T03:20:48Z</dcterms:modified>
</cp:coreProperties>
</file>